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255" windowWidth="15360" windowHeight="7875"/>
  </bookViews>
  <sheets>
    <sheet name="Zał. 2 Przedsięwzięcia" sheetId="3" r:id="rId1"/>
    <sheet name="Zał. 3 objaśnienia" sheetId="5" r:id="rId2"/>
    <sheet name="arkusz 1" sheetId="2" r:id="rId3"/>
    <sheet name="Arkusz 2 " sheetId="1" r:id="rId4"/>
  </sheets>
  <externalReferences>
    <externalReference r:id="rId5"/>
  </externalReferences>
  <definedNames>
    <definedName name="_xlnm.Print_Area" localSheetId="3">'Arkusz 2 '!$A$1:$W$76</definedName>
    <definedName name="_xlnm.Print_Titles" localSheetId="3">'Arkusz 2 '!$5:$5</definedName>
  </definedNames>
  <calcPr calcId="125725"/>
</workbook>
</file>

<file path=xl/calcChain.xml><?xml version="1.0" encoding="utf-8"?>
<calcChain xmlns="http://schemas.openxmlformats.org/spreadsheetml/2006/main">
  <c r="I15" i="3"/>
  <c r="H15"/>
  <c r="F15"/>
  <c r="E15"/>
  <c r="F25"/>
  <c r="G19"/>
  <c r="E19" s="1"/>
  <c r="G20"/>
  <c r="G21"/>
  <c r="G25" s="1"/>
  <c r="H25"/>
  <c r="I25"/>
  <c r="J25"/>
  <c r="E22"/>
  <c r="G9"/>
  <c r="G10"/>
  <c r="G11"/>
  <c r="G12"/>
  <c r="P25"/>
  <c r="M19" i="1"/>
  <c r="M10" s="1"/>
  <c r="G6"/>
  <c r="G30"/>
  <c r="G29" s="1"/>
  <c r="G10"/>
  <c r="H30"/>
  <c r="H29"/>
  <c r="K25" i="3"/>
  <c r="H19" i="1"/>
  <c r="H10" s="1"/>
  <c r="I30"/>
  <c r="I29"/>
  <c r="N25" i="3"/>
  <c r="K19" i="1"/>
  <c r="K10" s="1"/>
  <c r="L30"/>
  <c r="L29"/>
  <c r="M30"/>
  <c r="M29" s="1"/>
  <c r="Q25" i="3"/>
  <c r="N19" i="1" s="1"/>
  <c r="N10" s="1"/>
  <c r="R25" i="3"/>
  <c r="O19" i="1" s="1"/>
  <c r="O10" s="1"/>
  <c r="S25" i="3"/>
  <c r="P20" i="1" s="1"/>
  <c r="P19" s="1"/>
  <c r="P10" s="1"/>
  <c r="T25" i="3"/>
  <c r="Q20" i="1" s="1"/>
  <c r="Q19" s="1"/>
  <c r="Q10" s="1"/>
  <c r="U25" i="3"/>
  <c r="R20" i="1"/>
  <c r="R19" s="1"/>
  <c r="R10" s="1"/>
  <c r="V25" i="3"/>
  <c r="S20" i="1" s="1"/>
  <c r="S19" s="1"/>
  <c r="S10" s="1"/>
  <c r="W25" i="3"/>
  <c r="T20" i="1" s="1"/>
  <c r="T19" s="1"/>
  <c r="T10" s="1"/>
  <c r="X25" i="3"/>
  <c r="U20" i="1" s="1"/>
  <c r="U19" s="1"/>
  <c r="U10" s="1"/>
  <c r="Y25" i="3"/>
  <c r="V20" i="1"/>
  <c r="V19" s="1"/>
  <c r="V10" s="1"/>
  <c r="AI78"/>
  <c r="AJ78"/>
  <c r="AK78"/>
  <c r="F10"/>
  <c r="F30"/>
  <c r="F29" s="1"/>
  <c r="F6"/>
  <c r="I10"/>
  <c r="E10"/>
  <c r="E6"/>
  <c r="F13"/>
  <c r="E13"/>
  <c r="H5" i="3"/>
  <c r="E16" i="1" s="1"/>
  <c r="J15" i="3"/>
  <c r="K15"/>
  <c r="L15"/>
  <c r="M15"/>
  <c r="N15"/>
  <c r="O15"/>
  <c r="P15"/>
  <c r="Q15"/>
  <c r="R15"/>
  <c r="S15"/>
  <c r="T15"/>
  <c r="U15"/>
  <c r="V15"/>
  <c r="W15"/>
  <c r="X15"/>
  <c r="Y15"/>
  <c r="L5"/>
  <c r="M5"/>
  <c r="N5"/>
  <c r="O5"/>
  <c r="P5"/>
  <c r="Q5"/>
  <c r="R5"/>
  <c r="S5"/>
  <c r="T5"/>
  <c r="U5"/>
  <c r="V5"/>
  <c r="W5"/>
  <c r="X5"/>
  <c r="Y5"/>
  <c r="J5"/>
  <c r="K5"/>
  <c r="I5"/>
  <c r="F16" i="1" s="1"/>
  <c r="L25" i="3"/>
  <c r="F5"/>
  <c r="G5"/>
  <c r="E5"/>
  <c r="E27"/>
  <c r="E28" s="1"/>
  <c r="O25"/>
  <c r="M25"/>
  <c r="Y28"/>
  <c r="X28"/>
  <c r="E67" i="1"/>
  <c r="H28" i="3"/>
  <c r="I28"/>
  <c r="J28"/>
  <c r="K28"/>
  <c r="L28"/>
  <c r="M28"/>
  <c r="N28"/>
  <c r="O28"/>
  <c r="P28"/>
  <c r="Q28"/>
  <c r="R28"/>
  <c r="S28"/>
  <c r="T28"/>
  <c r="U28"/>
  <c r="V28"/>
  <c r="W28"/>
  <c r="G28"/>
  <c r="G27"/>
  <c r="D6" i="1"/>
  <c r="S6"/>
  <c r="T6"/>
  <c r="U6"/>
  <c r="V30"/>
  <c r="V13"/>
  <c r="V70"/>
  <c r="V6"/>
  <c r="V67"/>
  <c r="V22"/>
  <c r="V21" s="1"/>
  <c r="V29"/>
  <c r="V65"/>
  <c r="V51"/>
  <c r="V54"/>
  <c r="V55" s="1"/>
  <c r="E22"/>
  <c r="E21" s="1"/>
  <c r="E31"/>
  <c r="E32"/>
  <c r="E30" s="1"/>
  <c r="F22"/>
  <c r="F21" s="1"/>
  <c r="G22"/>
  <c r="G21" s="1"/>
  <c r="H22"/>
  <c r="H21"/>
  <c r="I22"/>
  <c r="I21" s="1"/>
  <c r="J32"/>
  <c r="J30" s="1"/>
  <c r="J22"/>
  <c r="J21" s="1"/>
  <c r="K32"/>
  <c r="K30" s="1"/>
  <c r="K22"/>
  <c r="K21" s="1"/>
  <c r="L22"/>
  <c r="L21" s="1"/>
  <c r="L66" s="1"/>
  <c r="M22"/>
  <c r="M21" s="1"/>
  <c r="N22"/>
  <c r="N21"/>
  <c r="N30"/>
  <c r="N29"/>
  <c r="O22"/>
  <c r="O30"/>
  <c r="P22"/>
  <c r="P30"/>
  <c r="Q22"/>
  <c r="Q30"/>
  <c r="R22"/>
  <c r="R30"/>
  <c r="S22"/>
  <c r="S30"/>
  <c r="T22"/>
  <c r="T30"/>
  <c r="U22"/>
  <c r="U30"/>
  <c r="V16"/>
  <c r="K16"/>
  <c r="F20"/>
  <c r="G20"/>
  <c r="H20"/>
  <c r="I20"/>
  <c r="E20"/>
  <c r="H16"/>
  <c r="G16"/>
  <c r="H29" i="3"/>
  <c r="I6" i="1"/>
  <c r="I78" s="1"/>
  <c r="F35"/>
  <c r="E12"/>
  <c r="G13"/>
  <c r="G49"/>
  <c r="F49"/>
  <c r="T13"/>
  <c r="U13"/>
  <c r="U51" s="1"/>
  <c r="M13"/>
  <c r="N13"/>
  <c r="O13"/>
  <c r="P13"/>
  <c r="Q13"/>
  <c r="R13"/>
  <c r="S13"/>
  <c r="H13"/>
  <c r="I13"/>
  <c r="J13"/>
  <c r="K13"/>
  <c r="L13"/>
  <c r="Y29" i="3"/>
  <c r="P7" i="1"/>
  <c r="Q7" s="1"/>
  <c r="T51"/>
  <c r="G65"/>
  <c r="H6"/>
  <c r="H78" s="1"/>
  <c r="I65"/>
  <c r="J6"/>
  <c r="K6"/>
  <c r="K65" s="1"/>
  <c r="L6"/>
  <c r="M6"/>
  <c r="M35" s="1"/>
  <c r="M65"/>
  <c r="N6"/>
  <c r="O6"/>
  <c r="P6"/>
  <c r="M51"/>
  <c r="O51"/>
  <c r="S51"/>
  <c r="S70"/>
  <c r="T70"/>
  <c r="U70"/>
  <c r="T74"/>
  <c r="U74"/>
  <c r="M67"/>
  <c r="N67"/>
  <c r="O67"/>
  <c r="P67"/>
  <c r="S67"/>
  <c r="T67"/>
  <c r="U67"/>
  <c r="M74"/>
  <c r="N74"/>
  <c r="O74"/>
  <c r="P74"/>
  <c r="S74"/>
  <c r="H51"/>
  <c r="I51"/>
  <c r="F65"/>
  <c r="E65"/>
  <c r="H63" s="1"/>
  <c r="H64" s="1"/>
  <c r="L10"/>
  <c r="O21"/>
  <c r="O29"/>
  <c r="P21"/>
  <c r="P29"/>
  <c r="Q21"/>
  <c r="Q29"/>
  <c r="R21"/>
  <c r="R29"/>
  <c r="S21"/>
  <c r="S29"/>
  <c r="T21"/>
  <c r="T29"/>
  <c r="U21"/>
  <c r="U29"/>
  <c r="U54"/>
  <c r="U55"/>
  <c r="U56" s="1"/>
  <c r="U16"/>
  <c r="T54"/>
  <c r="T55" s="1"/>
  <c r="T56" s="1"/>
  <c r="T16"/>
  <c r="S54"/>
  <c r="S55"/>
  <c r="S56" s="1"/>
  <c r="S16"/>
  <c r="L20"/>
  <c r="M20"/>
  <c r="N20"/>
  <c r="O20"/>
  <c r="J20"/>
  <c r="K20"/>
  <c r="X29" i="3"/>
  <c r="L29"/>
  <c r="M29"/>
  <c r="N29"/>
  <c r="O29"/>
  <c r="P29"/>
  <c r="Q29"/>
  <c r="R29"/>
  <c r="S29"/>
  <c r="T29"/>
  <c r="U29"/>
  <c r="V29"/>
  <c r="W29"/>
  <c r="R54" i="1"/>
  <c r="R55" s="1"/>
  <c r="R16"/>
  <c r="Q54"/>
  <c r="Q55" s="1"/>
  <c r="Q16"/>
  <c r="P54"/>
  <c r="P55" s="1"/>
  <c r="P16"/>
  <c r="O54"/>
  <c r="O55" s="1"/>
  <c r="O16"/>
  <c r="N54"/>
  <c r="N55" s="1"/>
  <c r="N16"/>
  <c r="M54"/>
  <c r="M55" s="1"/>
  <c r="M16"/>
  <c r="J16"/>
  <c r="L16"/>
  <c r="L54"/>
  <c r="L74"/>
  <c r="I54"/>
  <c r="I74"/>
  <c r="H52"/>
  <c r="H54"/>
  <c r="H74"/>
  <c r="D65"/>
  <c r="G63" s="1"/>
  <c r="G54"/>
  <c r="G74"/>
  <c r="F54"/>
  <c r="F74"/>
  <c r="D30"/>
  <c r="D54"/>
  <c r="D74"/>
  <c r="G72"/>
  <c r="F72"/>
  <c r="D72"/>
  <c r="L67"/>
  <c r="K67"/>
  <c r="J67"/>
  <c r="I67"/>
  <c r="H67"/>
  <c r="G67"/>
  <c r="F67"/>
  <c r="D67"/>
  <c r="J10"/>
  <c r="D22"/>
  <c r="D21" s="1"/>
  <c r="D66" s="1"/>
  <c r="D10"/>
  <c r="D29"/>
  <c r="G51"/>
  <c r="F51"/>
  <c r="D51"/>
  <c r="L35"/>
  <c r="L43" s="1"/>
  <c r="J35"/>
  <c r="J43" s="1"/>
  <c r="I35"/>
  <c r="G35"/>
  <c r="G43" s="1"/>
  <c r="G44" s="1"/>
  <c r="E35"/>
  <c r="E45" s="1"/>
  <c r="D35"/>
  <c r="D43" s="1"/>
  <c r="D44" s="1"/>
  <c r="H53"/>
  <c r="D49"/>
  <c r="L45"/>
  <c r="J45"/>
  <c r="I45"/>
  <c r="G45"/>
  <c r="F45"/>
  <c r="D45"/>
  <c r="I43"/>
  <c r="I44"/>
  <c r="F43"/>
  <c r="F44"/>
  <c r="I37"/>
  <c r="I38"/>
  <c r="I39" s="1"/>
  <c r="F37"/>
  <c r="F38"/>
  <c r="F39" s="1"/>
  <c r="E37"/>
  <c r="E39"/>
  <c r="E40" s="1"/>
  <c r="E41" s="1"/>
  <c r="D16" i="2"/>
  <c r="F63" i="1" s="1"/>
  <c r="F75" s="1"/>
  <c r="C16" i="2"/>
  <c r="F55" i="1"/>
  <c r="F56" s="1"/>
  <c r="G55"/>
  <c r="G56" s="1"/>
  <c r="H55"/>
  <c r="H56" s="1"/>
  <c r="I55"/>
  <c r="I56" s="1"/>
  <c r="L55"/>
  <c r="L56" s="1"/>
  <c r="D55"/>
  <c r="D56" s="1"/>
  <c r="D73"/>
  <c r="D50"/>
  <c r="I16"/>
  <c r="F28" i="3"/>
  <c r="I29"/>
  <c r="J29"/>
  <c r="K29"/>
  <c r="H75" i="1" l="1"/>
  <c r="E29"/>
  <c r="E72"/>
  <c r="E54"/>
  <c r="E55" s="1"/>
  <c r="E56" s="1"/>
  <c r="E74"/>
  <c r="E51"/>
  <c r="E49"/>
  <c r="E63"/>
  <c r="D37"/>
  <c r="D38" s="1"/>
  <c r="G37"/>
  <c r="G38" s="1"/>
  <c r="G39" s="1"/>
  <c r="L44"/>
  <c r="P78"/>
  <c r="O78"/>
  <c r="L78"/>
  <c r="P51"/>
  <c r="M66"/>
  <c r="T78"/>
  <c r="V35"/>
  <c r="K35"/>
  <c r="J44"/>
  <c r="G64"/>
  <c r="O65"/>
  <c r="N78"/>
  <c r="V74"/>
  <c r="U78"/>
  <c r="S78"/>
  <c r="F66"/>
  <c r="G15" i="3"/>
  <c r="G29" s="1"/>
  <c r="E25"/>
  <c r="G75" i="1"/>
  <c r="F64"/>
  <c r="H57"/>
  <c r="F57"/>
  <c r="E64"/>
  <c r="E75"/>
  <c r="D39"/>
  <c r="S57"/>
  <c r="U57"/>
  <c r="R7"/>
  <c r="Q67"/>
  <c r="Q6"/>
  <c r="K29"/>
  <c r="K74"/>
  <c r="K51"/>
  <c r="K54"/>
  <c r="J74"/>
  <c r="J29"/>
  <c r="J51"/>
  <c r="J54"/>
  <c r="G78"/>
  <c r="G66"/>
  <c r="E47"/>
  <c r="E66"/>
  <c r="V43"/>
  <c r="V37"/>
  <c r="V45"/>
  <c r="U35"/>
  <c r="U66"/>
  <c r="K45"/>
  <c r="K43"/>
  <c r="K44" s="1"/>
  <c r="K37"/>
  <c r="H66"/>
  <c r="H35"/>
  <c r="K78"/>
  <c r="F78"/>
  <c r="E57"/>
  <c r="F40"/>
  <c r="G40"/>
  <c r="I40"/>
  <c r="M56"/>
  <c r="N56"/>
  <c r="O56"/>
  <c r="P56"/>
  <c r="Q56"/>
  <c r="R56"/>
  <c r="T57"/>
  <c r="M45"/>
  <c r="M37"/>
  <c r="M43"/>
  <c r="M44" s="1"/>
  <c r="V56"/>
  <c r="T66"/>
  <c r="T35"/>
  <c r="S35"/>
  <c r="S66"/>
  <c r="P66"/>
  <c r="P35"/>
  <c r="O66"/>
  <c r="O35"/>
  <c r="N66"/>
  <c r="N35"/>
  <c r="J78"/>
  <c r="K66"/>
  <c r="J66"/>
  <c r="V78"/>
  <c r="E78"/>
  <c r="E29" i="3"/>
  <c r="D57" i="1"/>
  <c r="D59" s="1"/>
  <c r="L57"/>
  <c r="I57"/>
  <c r="G57"/>
  <c r="N51"/>
  <c r="L51"/>
  <c r="P65"/>
  <c r="N65"/>
  <c r="L65"/>
  <c r="N63" s="1"/>
  <c r="N64" s="1"/>
  <c r="J65"/>
  <c r="H65"/>
  <c r="I66"/>
  <c r="V57"/>
  <c r="V66"/>
  <c r="U65"/>
  <c r="T65"/>
  <c r="S65"/>
  <c r="D58"/>
  <c r="I58"/>
  <c r="H58"/>
  <c r="H59" s="1"/>
  <c r="G58"/>
  <c r="G59" s="1"/>
  <c r="G60" s="1"/>
  <c r="F58"/>
  <c r="F59" s="1"/>
  <c r="F60" s="1"/>
  <c r="E58"/>
  <c r="D40"/>
  <c r="D41" s="1"/>
  <c r="E42"/>
  <c r="E36" s="1"/>
  <c r="F41"/>
  <c r="G41"/>
  <c r="G42" s="1"/>
  <c r="I41"/>
  <c r="I42" s="1"/>
  <c r="J37"/>
  <c r="L37"/>
  <c r="E43"/>
  <c r="E44" s="1"/>
  <c r="M57"/>
  <c r="M58" s="1"/>
  <c r="M59" s="1"/>
  <c r="N57"/>
  <c r="O57"/>
  <c r="O58" s="1"/>
  <c r="O59" s="1"/>
  <c r="P57"/>
  <c r="Q57"/>
  <c r="Q58" s="1"/>
  <c r="Q59" s="1"/>
  <c r="R57"/>
  <c r="S58"/>
  <c r="T58"/>
  <c r="T59" s="1"/>
  <c r="T60" s="1"/>
  <c r="U58"/>
  <c r="M78"/>
  <c r="D60" l="1"/>
  <c r="R58"/>
  <c r="R59" s="1"/>
  <c r="P58"/>
  <c r="P59" s="1"/>
  <c r="N58"/>
  <c r="N59" s="1"/>
  <c r="F42"/>
  <c r="F36" s="1"/>
  <c r="S59"/>
  <c r="S60" s="1"/>
  <c r="R60"/>
  <c r="N60"/>
  <c r="I59"/>
  <c r="I60" s="1"/>
  <c r="V58"/>
  <c r="V59" s="1"/>
  <c r="E59"/>
  <c r="E60" s="1"/>
  <c r="U59"/>
  <c r="U60" s="1"/>
  <c r="L38"/>
  <c r="J38"/>
  <c r="V52"/>
  <c r="V63"/>
  <c r="V64" s="1"/>
  <c r="M63"/>
  <c r="M64" s="1"/>
  <c r="M52"/>
  <c r="L52"/>
  <c r="Q63"/>
  <c r="P52"/>
  <c r="Q52"/>
  <c r="S43"/>
  <c r="S37"/>
  <c r="S45"/>
  <c r="H43"/>
  <c r="H60" s="1"/>
  <c r="H37"/>
  <c r="H45"/>
  <c r="K38"/>
  <c r="K39" s="1"/>
  <c r="U43"/>
  <c r="U37"/>
  <c r="U45"/>
  <c r="V38"/>
  <c r="V39" s="1"/>
  <c r="J55"/>
  <c r="J56" s="1"/>
  <c r="J57" s="1"/>
  <c r="K55"/>
  <c r="K56" s="1"/>
  <c r="Q78"/>
  <c r="Q51"/>
  <c r="Q74"/>
  <c r="Q66"/>
  <c r="Q35"/>
  <c r="D42"/>
  <c r="D36" s="1"/>
  <c r="G36"/>
  <c r="L58"/>
  <c r="Q60"/>
  <c r="O60"/>
  <c r="M60"/>
  <c r="L63"/>
  <c r="L64" s="1"/>
  <c r="P63"/>
  <c r="P64" s="1"/>
  <c r="Q65"/>
  <c r="K63"/>
  <c r="K64" s="1"/>
  <c r="I63"/>
  <c r="I64" s="1"/>
  <c r="K52"/>
  <c r="J52"/>
  <c r="I52"/>
  <c r="J63"/>
  <c r="J64" s="1"/>
  <c r="O63"/>
  <c r="O64" s="1"/>
  <c r="N52"/>
  <c r="O52"/>
  <c r="R52"/>
  <c r="N45"/>
  <c r="N43"/>
  <c r="N37"/>
  <c r="O45"/>
  <c r="O43"/>
  <c r="O37"/>
  <c r="P45"/>
  <c r="P43"/>
  <c r="P37"/>
  <c r="T43"/>
  <c r="T37"/>
  <c r="T45"/>
  <c r="M38"/>
  <c r="E73"/>
  <c r="F47"/>
  <c r="E50"/>
  <c r="R6"/>
  <c r="R65"/>
  <c r="R67"/>
  <c r="I36"/>
  <c r="R63"/>
  <c r="V44"/>
  <c r="O44" l="1"/>
  <c r="V60"/>
  <c r="P60"/>
  <c r="K40"/>
  <c r="K41" s="1"/>
  <c r="K42" s="1"/>
  <c r="K36" s="1"/>
  <c r="K57"/>
  <c r="K58" s="1"/>
  <c r="T38"/>
  <c r="T39" s="1"/>
  <c r="P38"/>
  <c r="N38"/>
  <c r="O53"/>
  <c r="O75"/>
  <c r="I53"/>
  <c r="I75"/>
  <c r="K53"/>
  <c r="K75"/>
  <c r="T52"/>
  <c r="T63"/>
  <c r="T64" s="1"/>
  <c r="H38"/>
  <c r="H39" s="1"/>
  <c r="P53"/>
  <c r="P75"/>
  <c r="L75"/>
  <c r="L53"/>
  <c r="V75"/>
  <c r="V53"/>
  <c r="M39"/>
  <c r="M40" s="1"/>
  <c r="J58"/>
  <c r="J59" s="1"/>
  <c r="J60" s="1"/>
  <c r="U44"/>
  <c r="S44"/>
  <c r="J39"/>
  <c r="L39"/>
  <c r="U63"/>
  <c r="U64" s="1"/>
  <c r="U52"/>
  <c r="R74"/>
  <c r="R75" s="1"/>
  <c r="R66"/>
  <c r="R78"/>
  <c r="R35"/>
  <c r="R51"/>
  <c r="R53" s="1"/>
  <c r="G47"/>
  <c r="F73"/>
  <c r="F50"/>
  <c r="O38"/>
  <c r="N53"/>
  <c r="N75"/>
  <c r="J75"/>
  <c r="J53"/>
  <c r="Q45"/>
  <c r="Q43"/>
  <c r="Q37"/>
  <c r="U38"/>
  <c r="U39" s="1"/>
  <c r="S38"/>
  <c r="S39" s="1"/>
  <c r="Q53"/>
  <c r="Q75"/>
  <c r="M53"/>
  <c r="M75"/>
  <c r="R64"/>
  <c r="T44"/>
  <c r="P44"/>
  <c r="N44"/>
  <c r="S52"/>
  <c r="S63"/>
  <c r="S64" s="1"/>
  <c r="V40"/>
  <c r="H44"/>
  <c r="Q64"/>
  <c r="J40"/>
  <c r="L40"/>
  <c r="L59"/>
  <c r="L60" s="1"/>
  <c r="J41" l="1"/>
  <c r="T40"/>
  <c r="T41" s="1"/>
  <c r="M41"/>
  <c r="G73"/>
  <c r="H47"/>
  <c r="I47" s="1"/>
  <c r="J47" s="1"/>
  <c r="K47" s="1"/>
  <c r="L47" s="1"/>
  <c r="M47" s="1"/>
  <c r="N47" s="1"/>
  <c r="O47" s="1"/>
  <c r="P47" s="1"/>
  <c r="Q47" s="1"/>
  <c r="R47" s="1"/>
  <c r="S47" s="1"/>
  <c r="T47" s="1"/>
  <c r="U47" s="1"/>
  <c r="V47" s="1"/>
  <c r="G50"/>
  <c r="R45"/>
  <c r="R43"/>
  <c r="R37"/>
  <c r="U75"/>
  <c r="U53"/>
  <c r="M42"/>
  <c r="S40"/>
  <c r="U40"/>
  <c r="Q44"/>
  <c r="O39"/>
  <c r="L42"/>
  <c r="V41"/>
  <c r="H40"/>
  <c r="H41" s="1"/>
  <c r="H42" s="1"/>
  <c r="N39"/>
  <c r="P39"/>
  <c r="K59"/>
  <c r="K60" s="1"/>
  <c r="S75"/>
  <c r="S53"/>
  <c r="Q38"/>
  <c r="T75"/>
  <c r="T53"/>
  <c r="J42"/>
  <c r="J36" s="1"/>
  <c r="L41"/>
  <c r="M36" l="1"/>
  <c r="L36"/>
  <c r="S41"/>
  <c r="S42" s="1"/>
  <c r="S36" s="1"/>
  <c r="R44"/>
  <c r="T42"/>
  <c r="T36" s="1"/>
  <c r="R38"/>
  <c r="R39" s="1"/>
  <c r="R40" s="1"/>
  <c r="H36"/>
  <c r="Q39"/>
  <c r="U41"/>
  <c r="N40"/>
  <c r="N41" s="1"/>
  <c r="P40"/>
  <c r="P41" s="1"/>
  <c r="V42"/>
  <c r="V36" s="1"/>
  <c r="O40"/>
  <c r="R41" l="1"/>
  <c r="R42" s="1"/>
  <c r="O41"/>
  <c r="N42"/>
  <c r="N36" s="1"/>
  <c r="P42"/>
  <c r="P36" s="1"/>
  <c r="Q40"/>
  <c r="O42"/>
  <c r="U42"/>
  <c r="U36" s="1"/>
  <c r="O36" l="1"/>
  <c r="R36"/>
  <c r="Q41"/>
  <c r="Q42" l="1"/>
  <c r="Q36" s="1"/>
</calcChain>
</file>

<file path=xl/sharedStrings.xml><?xml version="1.0" encoding="utf-8"?>
<sst xmlns="http://schemas.openxmlformats.org/spreadsheetml/2006/main" count="391" uniqueCount="203">
  <si>
    <t>lp.</t>
  </si>
  <si>
    <t>Wyszczególnienie</t>
  </si>
  <si>
    <t>Dochody</t>
  </si>
  <si>
    <t>bieżące</t>
  </si>
  <si>
    <t>majątkowe</t>
  </si>
  <si>
    <t>Wydatki</t>
  </si>
  <si>
    <t>Przychody</t>
  </si>
  <si>
    <t>zaciągany dług</t>
  </si>
  <si>
    <t>pożyczki</t>
  </si>
  <si>
    <t>kredyty</t>
  </si>
  <si>
    <t>emisja obligacji</t>
  </si>
  <si>
    <t>spłata udzielonych pożyczek</t>
  </si>
  <si>
    <t>nadwyżka budżetowa z lat poprzednich</t>
  </si>
  <si>
    <t>wolne środki</t>
  </si>
  <si>
    <t>Rozchody</t>
  </si>
  <si>
    <t>wykup obligacji</t>
  </si>
  <si>
    <t>Wynik budżetu (+ nadwyżka; - deficyt)</t>
  </si>
  <si>
    <t>wydatki związane z funkcjonowaniem organów j.s.t.</t>
  </si>
  <si>
    <t>Finansowanie deficytu</t>
  </si>
  <si>
    <t>Przeznaczenie nadwyżki</t>
  </si>
  <si>
    <t>udzielenie pożyczek</t>
  </si>
  <si>
    <t>I</t>
  </si>
  <si>
    <t>a</t>
  </si>
  <si>
    <t>b</t>
  </si>
  <si>
    <t>II</t>
  </si>
  <si>
    <t>III</t>
  </si>
  <si>
    <t>c</t>
  </si>
  <si>
    <t>d</t>
  </si>
  <si>
    <t>IV</t>
  </si>
  <si>
    <t>w tym</t>
  </si>
  <si>
    <t>pożyczki do udzielenia</t>
  </si>
  <si>
    <t>V</t>
  </si>
  <si>
    <t>Va</t>
  </si>
  <si>
    <t>Vb</t>
  </si>
  <si>
    <t>VI</t>
  </si>
  <si>
    <t>VII</t>
  </si>
  <si>
    <t>VIII</t>
  </si>
  <si>
    <t>Wielkości kontrolne i informacyjne</t>
  </si>
  <si>
    <t>Dochody bieżące</t>
  </si>
  <si>
    <t>Wydatki bieżące</t>
  </si>
  <si>
    <t>Dochody ogółem</t>
  </si>
  <si>
    <t>Lp.</t>
  </si>
  <si>
    <t>Jednostka organizacyjna odpowiedzialna za realizację lub koordynująca wykonywanie przedsięwzięcia</t>
  </si>
  <si>
    <t>Okres realizacji</t>
  </si>
  <si>
    <t>Suma</t>
  </si>
  <si>
    <t>x</t>
  </si>
  <si>
    <t>Nazwa i cel przedsięwzięcia</t>
  </si>
  <si>
    <t>sprzedaż majątku</t>
  </si>
  <si>
    <t>wynagrodzenia i składki od nich naliczane</t>
  </si>
  <si>
    <t>Równowaga budżetowa D+ P - W - R = 0</t>
  </si>
  <si>
    <t>(Dochody bieżące+ sprzedaż majątku-wydatki bieżące)/ dochody ogółem</t>
  </si>
  <si>
    <t>Łączne nakłady finansowe</t>
  </si>
  <si>
    <t>Przedsięwzięcia, o których mowa w art. 226, ust. 4 pkt 1 ufp (wydatki bieżące)</t>
  </si>
  <si>
    <t>Przedsięwzięcia, o których mowa w art. 226, ust. 4 pkt 1 ufp (wydatki majątkowe)</t>
  </si>
  <si>
    <t>X</t>
  </si>
  <si>
    <t>obsługa długu</t>
  </si>
  <si>
    <t>spłata długu</t>
  </si>
  <si>
    <t>spłata zaciągniętęgo długu</t>
  </si>
  <si>
    <t>Sprzedaż majątku</t>
  </si>
  <si>
    <t>A.</t>
  </si>
  <si>
    <t>B.</t>
  </si>
  <si>
    <t>C.</t>
  </si>
  <si>
    <t>D.</t>
  </si>
  <si>
    <t>E.</t>
  </si>
  <si>
    <t>Łącznie ( I + II + III+IV)</t>
  </si>
  <si>
    <t>e</t>
  </si>
  <si>
    <t>Relacja z art. 169 ustawy o finansach publicznych z dnia 30 czerwca 2005r (max 15%)</t>
  </si>
  <si>
    <t>Relacja z art. 170 ustawy o finansach publicznych z dnia 30 czerwca 2005r (max 60%)</t>
  </si>
  <si>
    <t>F.</t>
  </si>
  <si>
    <t>G.</t>
  </si>
  <si>
    <t>H.</t>
  </si>
  <si>
    <t>I.</t>
  </si>
  <si>
    <t>J.</t>
  </si>
  <si>
    <t>K.</t>
  </si>
  <si>
    <t>Obsługa długu związana z UE</t>
  </si>
  <si>
    <t>Spłata długu związana z UE</t>
  </si>
  <si>
    <t>Relacja z art. 169 ustawy o finansach publicznych z dnia 30 czerwca 2005r (max 15%) bez UE</t>
  </si>
  <si>
    <t>Relacja z art. 170 ustawy o finansach publicznych z dnia 30 czerwca 2005r (max 60%) bez UE</t>
  </si>
  <si>
    <t>(R + O) / D bez UE</t>
  </si>
  <si>
    <t>L.</t>
  </si>
  <si>
    <t>Dług na koniec roku związany z UE.</t>
  </si>
  <si>
    <t>Różnica dochody bieżące + nadwyżka z lat ubiegłych+ wolne środki - wydatki bieżące (art. 242 ust. 1 ufp) - od roku 2011 nie może być ze znakiem "minus"</t>
  </si>
  <si>
    <t>IX.</t>
  </si>
  <si>
    <t>X.</t>
  </si>
  <si>
    <t>XI.</t>
  </si>
  <si>
    <t>XII.</t>
  </si>
  <si>
    <t>Relacja o ktorej mowa w art. 243  ustawy z dnia 27 sierpnia 2009r o finansach publicznych (Dz. U. Nr 157, poz. 1240) - od roku 2014 nie może być ze znakiem "minus" - bez UE</t>
  </si>
  <si>
    <t>Tabela startowa do WPF</t>
  </si>
  <si>
    <t>Limit obciążeń budżetu spłatą długu, kosztami jego obsługi oraz poręczeniami i gwarancjami - zgodnie z art. 243 ust. 1 ustawy o finansach publicznych - średnia z trzech poprzednich lat</t>
  </si>
  <si>
    <t xml:space="preserve">Przypadające na jednostkę kwoty zobowiązań związków j.s.t. </t>
  </si>
  <si>
    <t>Ł</t>
  </si>
  <si>
    <t>M</t>
  </si>
  <si>
    <t>Gwarancje i poręczenia związane z UE -sam. os. prawne</t>
  </si>
  <si>
    <t>Limit obciążeń budżetu spłatą długu, kosztami jego obsługi oraz poręczeniami i gwarancjami-średnia z trzech lat</t>
  </si>
  <si>
    <t>(Dochody bieżące + sprzedaż majątku - wydatki bieżące) / dochody ogółem: (Db+Sm-Wb)/D - dla danego roku</t>
  </si>
  <si>
    <t>Obciążenia spłatami wg art. 243 ust 1 ustawy o finansach publicznych - część wzoru w treści:                           (R + O)/D</t>
  </si>
  <si>
    <t>Tabela główna</t>
  </si>
  <si>
    <t>Wielkości początkowe za lata 2008 - 2009 do obliczenia relacji,      o której mowa w art. 243 ufp</t>
  </si>
  <si>
    <t>Nakłady poniesione w latach poprzednich</t>
  </si>
  <si>
    <t>nadwyżka budżetowa</t>
  </si>
  <si>
    <t xml:space="preserve">Przedsięwzięcia </t>
  </si>
  <si>
    <t xml:space="preserve">gwarancje i poręczenia </t>
  </si>
  <si>
    <t>Sposób sfinansowania spłaty długu</t>
  </si>
  <si>
    <t xml:space="preserve">Dług / Prognoza kwoty długu </t>
  </si>
  <si>
    <t>Umowy, o których mowa w art. 226, ust. 4 pkt 2 ufp (zapewnienie ciągłości dzialania jednostki)</t>
  </si>
  <si>
    <t xml:space="preserve">Projekt"oczyszczania ścieków na żywiecczyźnie" w ramach zawartego porozumienia ze Związkiem Międzygminnym w zakresie wkładu własnego Gminy                                                                                 Cel:ochrona środowiska naturalnego                                            </t>
  </si>
  <si>
    <t>2008-2024</t>
  </si>
  <si>
    <t>Umowa poręczenia pożyczki wraz z należnymi odsetkami zaciągniętej przez Związek Międzygminny ds. Ekologii w Narodowym Funduszu Ochrony Środowiska i Gospodarki Wodnej - łączna wysokość za cały okres to kwota 15 561 265,20 zł</t>
  </si>
  <si>
    <t>2010-2012</t>
  </si>
  <si>
    <t>UG JELEŚNIA</t>
  </si>
  <si>
    <t>2011-2013</t>
  </si>
  <si>
    <t>2005-2021</t>
  </si>
  <si>
    <t xml:space="preserve">Relacja o ktorej mowa w art. 243  ustawy z dnia 27 sierpnia 2009r o finansach publicznych  </t>
  </si>
  <si>
    <t xml:space="preserve">Relacja o ktorej mowa w art. 243  ustawy z dnia 27 sierpnia 2009r o finansach publicznych (Dz. U. Nr 157, poz. 1240) </t>
  </si>
  <si>
    <t>Równać do najlepszych                                                               Cel:wsparcie istniejących programów rozwojowych szkół działających na terenie gminy, podniesienie w nich jakości procesu kształcenia</t>
  </si>
  <si>
    <t>Na naukę nigdy nie jest za wcześnie                                       Cel:wsparcie istniejących przedszkoli oraz zwiększenie uczestnictwa dzieci w wieku 3-6 lat w edukacji przedszkolnej</t>
  </si>
  <si>
    <t>2011 *</t>
  </si>
  <si>
    <t>Dług na koniec 2010 roku</t>
  </si>
  <si>
    <t>WYKAZ PRZEDSIĘWZIĘĆ GMINY JELEŚNIA W LATACH 2012-2029</t>
  </si>
  <si>
    <t>2011-2012</t>
  </si>
  <si>
    <t>Wieloletnia Prognoza Finansowa  Gminy Jeleśnia na lata 2012-2029</t>
  </si>
  <si>
    <t>2007-2029</t>
  </si>
  <si>
    <t>Załącznik Nr 3</t>
  </si>
  <si>
    <t>Objaśnienia</t>
  </si>
  <si>
    <t>1)dochody bieżące oraz wydatki bieżące budżetu Gminy Jeleśnia, w tym na obsługę długu, gwarancje i poręczenia;</t>
  </si>
  <si>
    <t>2)dochody majątkowe, w tym dochody ze sprzedaży majątku, oraz wydatki majątkowe budżetu jednostki samorządu terytorialnego;</t>
  </si>
  <si>
    <t>3) wynik budżetu Gminy Jeleśnia;</t>
  </si>
  <si>
    <t>4) przeznaczenie nadwyżki albo sposób sfinansowania deficytu;</t>
  </si>
  <si>
    <t>5) przychody i rozchody budżetu Gminy Jeleśnia, z uwzględnieniem długu zaciągniętego oraz planowanego do zaciągnięcia;</t>
  </si>
  <si>
    <t>6) kwotę długu Gminy Jeleśnia, w tym relację, o której mowa w art. 243, oraz sposób sfinansowania spłaty długu;</t>
  </si>
  <si>
    <t>2. W wydatkach, o których mowa w załączniku Nr 1 pkt. 1 ust.1 i 2 , wyszczególniono także:</t>
  </si>
  <si>
    <t>1) kwotę wydatków bieżących i majątkowych wynikających z limitów wydatków na planowane            i realizowane przedsięwzięcia, (określonych w załączniku Nr 2 do WPF)</t>
  </si>
  <si>
    <t>2) kwotę wydatków na wynagrodzenia i składki od nich naliczane oraz wydatki związane                   z funkcjonowaniem organów jednostki samorządu terytorialnego.</t>
  </si>
  <si>
    <t>1) nazwę i cel;</t>
  </si>
  <si>
    <t>2) jednostkę organizacyjną odpowiedzialną za realizację lub koordynującą wykonywanie przedsięwzięcia;</t>
  </si>
  <si>
    <t>3) okres realizacji i łączne nakłady finansowe;</t>
  </si>
  <si>
    <t>1. W załączniku Nr 1 do uchwały w sprawie uchwalenia Wieloletniej Prognozy Finansowej Gminy Jeleśnia na lata 2012 – 2029 określono dla każdego roku objętego prognozą:</t>
  </si>
  <si>
    <t>do Wieloletniej Prognozy Finansowej Gminy Jeleśnia na lata 2012 – 2029</t>
  </si>
  <si>
    <t>Natomiast po stronie dochodów majątkowych gminy nie uwzględniono od roku 2013 wpływów, gdyż na dzień dzisiejszy nie mamy podpisanych żadnych wiążących umów, nie planuje się też  na dzień sporządzenia projektu uchwały sprzedaży majątku gminy w następnych latach..</t>
  </si>
  <si>
    <t>Z kolei po stronie wydatków bieżących założono rokrocznie  wzrost od 0,5 % do 3%, gdyż zakładamy zmniejszenie zatrudnienia, minimalne podwyżki dla pracowników jednostek podporządkowanych oraz oszczędne gospodarowanie posiadanym mieniem.</t>
  </si>
  <si>
    <t>3. W załączniku  Nr 2 do uchwały w sprawie wieloletniej prognozy finansowej pn. "Wykaz przedsięwzięć Gminy Jeleśnia w latach 2012-2029" określono odrębnie dla każdego przedsięwzięcia:</t>
  </si>
  <si>
    <t>4) limity zobowiązań</t>
  </si>
  <si>
    <t>5) limity wydatków w poszczególnych latach;</t>
  </si>
  <si>
    <t xml:space="preserve">Wieloletnia Prognozę Finansową (zwana w dalszej części objaśnień jako WPF) Gminy Jeleśnia opracowano na podstawie art. 226, art. 227, art. 228, art. 230 ust. 6 i art. 243 ustawy  publicznych dnia 27 sierpnia 2009r. o finansach publicznych (Dz. U. Nr 157, poz. 1240 ze zm.). Prognoza opracowana jest na okres lata 2012 do 2029r. tj. na okres, w którym kończy się przedsięwzięcie w postaci: Budowy sieci kanalizacyjnej i wodociągowej w Gminie Jeleśnia po zmianie zakresu rzeczowego do  projektu "oczyszczania ścieków na żywiecczyźnie" w ramach zawartego porozumienia ze Związkiem Międzygminnym w zakresie wkładu własnego Gminy.       .  </t>
  </si>
  <si>
    <t>Limit zobowiązań</t>
  </si>
  <si>
    <t>Wieloletnie poręczenia i gwarancje, o których mowa w art. 226, ust. 4 pkt 3 ufp (wydatki bieżące)</t>
  </si>
  <si>
    <t>W wydatkach majątkowych ujęto przedsięwzięcia  majątkowe wyszczególnione w załączniku Nr 2 do WPF.</t>
  </si>
  <si>
    <t>Kwoty dotyczące obsługi długu gminy wyliczono na podstawie zawartych do tej pory umów kredytów i pożyczek biorąc pod uwagę aktualne oprocentowanie i określone terminy spłat.</t>
  </si>
  <si>
    <t>b) Na naukę nigdy nie jest za wcześnie, którego celem jest wsparcie istniejących przedszkoli oraz zwiększenie uczestnictwa dzieci w wieku 3-6 lat w edukacji przedszkolnej - jego okres realizacji kończy się w roku 2013</t>
  </si>
  <si>
    <t xml:space="preserve">Limity wydatków </t>
  </si>
  <si>
    <t xml:space="preserve">a)oczyszczanie ścieków na żywiecczyźnie - w ramach zawartego porozumienia ze Związkiem Międzygminnym w zakresie wkładu własnego Gminy, którego celem jest ochrona środowiska naturalnego   - okres realizacji tego projektu to lata 2005 - 2021 </t>
  </si>
  <si>
    <t>b) budowa sieci kanalizacyjnej w Gminie Jeleśnia będąca poza zakresem projektu "oczyszczania ścieków na żywiecczyźnie" w ramach zawartego porozumienia ze Związkiem Międzygminnym w zakresie wkładu własnego Gminy, którego celem jest ochrona środowiska naturalnego - jego okres realizacji kończy trwa od 2007 - 2029</t>
  </si>
  <si>
    <t>4.</t>
  </si>
  <si>
    <t>1.</t>
  </si>
  <si>
    <t>2.</t>
  </si>
  <si>
    <t>Załacznik Nr 1 do uchwały Nr XIV/97/2011 Rady GminyJeleśnia z dnia 29 grudnia 2011 roku</t>
  </si>
  <si>
    <t>do uchwały Nr XIV/97/2011</t>
  </si>
  <si>
    <t xml:space="preserve">Rady Gminy Jeleśnia z dnia 29 grudnia 2011 </t>
  </si>
  <si>
    <t>* przewidywane wykonanie za  2011</t>
  </si>
  <si>
    <t>Załącznik nr 2 do uchwały Nr XIV/97/2011 Rady Gminy Jeleśnia z dnia 29 grudnia 2011r.</t>
  </si>
  <si>
    <t>Umowa w zakresie opieki serwisowej oraz pomocy autorskiej usługi ProSOD</t>
  </si>
  <si>
    <t>18.11.2011-17.11.2012</t>
  </si>
  <si>
    <t>Umowa na opracowanie studium wykonalności - analizy ekonomiczno-finansowej wraz z projektamikosztorysem i przedmiarem robót projektu "Zagospodarowanie turystyczne terenu w pobliżu przejścia granicznego w Korbielowie kluczem do rozwoju infrastruktury turystyczno-rekreacyjnej w Gminie Jeleśnia"</t>
  </si>
  <si>
    <t>15.11.2011-15.02.2012</t>
  </si>
  <si>
    <t>7.12.2011-12.12.2012</t>
  </si>
  <si>
    <t>a) Umowa w zakresie opieki serwisowej oraz pomocy autorskiej usługi ProSOD - realizowana przez Urząd Gminy w okresie od 18.11.2011 do 17.11.2012r.</t>
  </si>
  <si>
    <t>b) Umowa na opracowanie studium wykonalności - analizy ekonomiczno-finansowej wraz z projektamikosztorysem i przedmiarem robót projektu "Zagospodarowanie turystyczne terenu w pobliżu przejścia granicznego w Korbielowie kluczem do rozwoju infrastruktury turystyczno-rekreacyjnej w Gminie Jeleśnia" -  realizowana przez Urząd Gminy w okresie od 15.11.2011 do 15.02.2012r.</t>
  </si>
  <si>
    <t>d) leasig samochodu Citroen Berlingo 1.6HDI 75 KM E5 VAN - realizowana w okresie przez UG Jeleśnia w okresie od 7.12.2011 do 12.12.2012r.</t>
  </si>
  <si>
    <t>Leasig samochodu Citroen Berlingo 1.6HDI 75 KM E5 VAN</t>
  </si>
  <si>
    <t>1.10.2011-31.01.2013</t>
  </si>
  <si>
    <t xml:space="preserve">Zagospodarowanie turystyczne terenu w pobliżu przejścia granicznego w Korbielowie kluczem do rozwoju infrastruktury turystyczno-rekreacyjnej w Gminie Jeleśnia                                                                                                     Cel: wykreowanie nowego produktu turystycznego, wykorzystującego potencjał rekreacyjny i wpypoczynkowy </t>
  </si>
  <si>
    <t>Z nowym zawodem znajdę pracę                                                                           Cel: poprawa zdolności do zatrudnienia 12 pozostających bez pracy mieszkańców gminy w wieku aktywności zawodowej</t>
  </si>
  <si>
    <t xml:space="preserve">IPD ifinanse to nowe szanse                                                                                  Cel: podniesienie zdolności do zatrudnienia oraz mobilności przestrzennej i zawodowej 12 nie pracujących mieszkańców gminy w wieku aktywności zawodowej </t>
  </si>
  <si>
    <t>Budowa sieci kanalizacyjnej w Gminie Jeleśnia będąca poza zakresem projektu "oczyszczania ścieków na żywiecczyźnie" w ramach zawartego porozumienia ze Związkiem Międzygminnym w zakresie wkładu własnego Gminy                                                                                    Cel: ochrona środowiska naturalnego</t>
  </si>
  <si>
    <t>a) Równać do najlepszych, którego celem jest wsparcie istniejących programów rozwojowych szkół działających na terenie gminy, podniesienie w nich jakości procesu kształcenia - jego okres realizacji kończy się w roku 2012 ( zmieniono limit zobowiązań na rok 2012)</t>
  </si>
  <si>
    <t>c) Z nowym zawodem znajdę pracę, którego celem jest poprawa zdolności do zatrudnienia 12 pozostających bez pracy mieszkańców gminy w wieku aktywności zawodowej - jest to projekt kontynuowny od X.2011r. do 31.01.2012r.</t>
  </si>
  <si>
    <t>d) IPD ifinanse to nowe szanse, którego celem jest podniesienie zdolności do zatrudnienia oraz mobilności przestrzennej i zawodowej 12 nie pracujących mieszkańców gminy w wieku aktywności zawodowej  - jest to projekt kontynuowny od X.2011r. do 31.01.2012r.</t>
  </si>
  <si>
    <t>Kompleksowa termomodernizacja obiektów szkolnych w Gminie Jeleśnia                                                                                            Cel:przekstałcenie obecnych systemów ogrzewania czterech budynków szkolnych w systemy bardziej przyjazne środowisku, wpływające na zmniejszenie ilości substancji zanieczyszczających wprowadzanych do powietrza ( ze środków własnych i WFOŚiGW)</t>
  </si>
  <si>
    <t>2012-2013</t>
  </si>
  <si>
    <t>c) kompleksowa termomodernizacja obiektów szkolnych w Gminie Jeleśnia, której celem jest                                                                      przekstałcenie obecnych systemów ogrzewania czterech budynków szkolnych w systemy bardziej przyjazne środowisku, wpływające na zmniejszenie ilości substancji zanieczyszczających wprowadzanych do powietrza - realizowany jest w latach 2012-2013   - wykreślono to zdanie jako unijne a wprowadzono do realizacji  ze środków własnych i WFOŚiGW</t>
  </si>
  <si>
    <t>5.</t>
  </si>
  <si>
    <t>GOPS JELEŚNIA</t>
  </si>
  <si>
    <t>2010-2013</t>
  </si>
  <si>
    <t>6.</t>
  </si>
  <si>
    <t>Rozbudowa infrastruktury informatycznej celem poszerzenia e-usług w Urzędzie Gminy Jeleśnia                                                                                         Cel: wzrost liczby usług publicznych świadczonych drogą eolektroniczną przez Urząd Gminy Jeleśnia dla mieszkańców</t>
  </si>
  <si>
    <t>2012-2014</t>
  </si>
  <si>
    <t>e) zagospodarowanie turystyczne terenu w pobliżu przejścia granicznego w Korbielowie kluczem do rozwoju infrastruktury turystyczno-rekreacyjnej w Gminie Jeleśnia, którego celem jest wykreowanie nowego produktu turystycznego, wykorzystującego potencjał rekreacyjny i wpypoczynkowy - realizowany jest w okresie 10.2011 - 31.01.2013r.</t>
  </si>
  <si>
    <t>e) Uwierz w swoje siły! Aktywizacja osób zagrożonych wykluczeniem społecznym w Gminie Jeleśnia - jest to kontynuacja od roku 2010 do 2013, którego koordynatorem jest GOPS w Jeleśni</t>
  </si>
  <si>
    <t>Deficyt budżetowy w roku 2012 zostanie pokryty przychodami z  kredytu zaciągniętego w banku krajowym w kwocie 1 503 505 zł oraz pożyczki w kwocie 428 536,22 zł zaciągnietej w WFOŚiGW,  natomiast  nadwyżki budżetowe wykazane od roku 2013 do roku 2020 przeznacza się  w całości na spłatę rat kredytów i pożyczek.</t>
  </si>
  <si>
    <t>Uwierz w swoje siły! Aktywizacja osób zagrożonych wykluczeniem społecznym w Gminie Jeleśnia                                                                           Cel: aktywizacja osób zagrożonych wykluczeniem społecznym</t>
  </si>
  <si>
    <t>Okres realizacij</t>
  </si>
  <si>
    <t>f) rozbudowa infrastruktury informatycznej celem poszerzenia e-usług w Urzędzie Gminy Jeleśnia, którego celem jest  wzrost liczby usług publicznych świadczonych drogą eolektroniczną przez Urząd Gminy Jeleśnia dla mieszkańców - realizowany będzie przez Urząd Gminy w okresie 2012 - 2014</t>
  </si>
  <si>
    <r>
      <t>W pkt IV</t>
    </r>
    <r>
      <rPr>
        <sz val="12"/>
        <rFont val="Times New Roman"/>
        <family val="1"/>
        <charset val="238"/>
      </rPr>
      <t xml:space="preserve"> pod nazwą „Wieloletnie poręczenia i gwarancje, o których mowa w art. 226, ust. 4 pkt 3 uofp” (dotyczy wydatków bieżących) wpisano poręczenie udzielane przez Gminę Jeleśnia Związkowi Międzygminnemu ds. Ekologii w Żywcu, pożyczki zaciągniętej w Narodowym Funduszu Ochrony Środowiska i Gospodarki Wodnej w dniu 27.08.2008r - na zadanie budowy kanalizacji z udziałem środków unijnych (zmieniono limit na rok 2012 ).</t>
    </r>
  </si>
  <si>
    <r>
      <t xml:space="preserve">W pkt I </t>
    </r>
    <r>
      <rPr>
        <sz val="12"/>
        <rFont val="Times New Roman"/>
        <family val="1"/>
        <charset val="238"/>
      </rPr>
      <t>pod nazwą „Umowy, o których mowa w art. 226, ust. 4 pkt 2 ufp (zapewnienie ciągłości działania jednostki)” – wykazano 2 umowy dotyczące wydatków bieżących, a mianowicie:</t>
    </r>
  </si>
  <si>
    <t xml:space="preserve">W załączniku tym, rok 2012 liczono wg wartości przyjętych w uchwale budżetowej. Natomiast dla kolejnych lat tj. od roku 2013 przyjęto rokrocznie od 0,5 % do 4,5 % wzrostu dochodów bieżących gminy przyjmując jako rok bazowy rok 2011. Dość duży wzrost dochodów bieżących pomiędzy rokiem 2012 a rokiem  2013 spowodowany jest  dodatkowym wzrostem  dochodów bieżących        o 2% podatku od oddanych budowli (kanalizacja i wodociąg, których szacunkowa wartość została wyliczona przez Związek Międzygminny ds. Ekologii w Żywcu na kwotę 155 483 465 zł) tj.            o kwotę ok. 3 mln zł rocznie. </t>
  </si>
  <si>
    <r>
      <t>W pkt III</t>
    </r>
    <r>
      <rPr>
        <sz val="12"/>
        <rFont val="Times New Roman"/>
        <family val="1"/>
        <charset val="238"/>
      </rPr>
      <t xml:space="preserve">  pod nazwą „Przedsięwzięcia, o których mowa w art. 226, ust. 4 pkt 1 uofp załącznika Nr 2 „Wykaz przedsięwzięć” określono przedsięwzięcia dotyczące </t>
    </r>
    <r>
      <rPr>
        <u/>
        <sz val="12"/>
        <rFont val="Times New Roman"/>
        <family val="1"/>
        <charset val="238"/>
      </rPr>
      <t xml:space="preserve">wydatków majątkowych. </t>
    </r>
    <r>
      <rPr>
        <sz val="12"/>
        <rFont val="Times New Roman"/>
        <family val="1"/>
        <charset val="238"/>
      </rPr>
      <t>Wykazano 6 przedsięwzięć a mianowicie:</t>
    </r>
  </si>
  <si>
    <r>
      <t>W pkt II</t>
    </r>
    <r>
      <rPr>
        <sz val="12"/>
        <rFont val="Times New Roman"/>
        <family val="1"/>
        <charset val="238"/>
      </rPr>
      <t xml:space="preserve">  pod nazwą „Przedsięwzięcia, o których mowa w art. 226, ust. 4 pkt 1 uofp (projekty związane z programami finansowanymi z udziałem środków, o których mowa w art. 5 ust. 1 pkt 2           i 3,) załącznika Nr 2 „Wykaz przedsięwzięć” określono przedsięwzięcia dotyczące </t>
    </r>
    <r>
      <rPr>
        <u/>
        <sz val="12"/>
        <rFont val="Times New Roman"/>
        <family val="1"/>
        <charset val="238"/>
      </rPr>
      <t>wydatków bieżących</t>
    </r>
    <r>
      <rPr>
        <sz val="12"/>
        <rFont val="Times New Roman"/>
        <family val="1"/>
        <charset val="238"/>
      </rPr>
      <t>. Wykazano 5 przedsięwzięć, w tym cztery kontynuowane a jedno nowe, które będzie realizowane w latach 2012 - 2013, a mianowicie:</t>
    </r>
  </si>
  <si>
    <t>Załącznik Nr 2 do uchwały Nr XXIV/144/2012 z 21 września 2012r.</t>
  </si>
  <si>
    <t>do uchwały Nr XXI/144/2012</t>
  </si>
  <si>
    <t>Rady Gminy Jeleśnia z dnia 21 września 2012r.</t>
  </si>
  <si>
    <t>Relacja, o której mowa w art. 243 ustawy z dnia 27 sierpnia 2009r.o finansach publicznych została przedstawiona w załączniku Nr 1. W roku 2012- 2014 relacja nie została spełniona po uwzględnieniu art.244 (bez wyłączeń) natomiast po uwzględnieniu wyłączeń relacja jest prawidłowa już od roku 2014 do roku 2029. W latach 2012-2013 zadłużenie gminy mieści się w relacji określnej w art. 169 (jej najwyższy poziom w roku 2014 wyniesie 11,16 %)  i art. 170 (jej najwyższy poziom przewiduje się na koniec roku 2012 tj. 40,29 %)  ustawy z dnia 30 czerwca 2005r. o finansach publicznych.</t>
  </si>
  <si>
    <t>Pierwsze kroki w szkole                                                                            Cel:wzrost efektów nauczania uczniów z klas I-III poprzez podniesienie jakości kształenia, dzięki jego indywidualizacji w odniesieniu do posczególnych uczniów</t>
  </si>
  <si>
    <t>f) Pierwsze kroki w szkole, którego celem wzrost efektów nauczania uczniów z klas I-III poprzez podniesienie jakości kształenia, dzięki jego indywidualizacji w odniesieniu do posczególnych uczniów - jego okres realizacji zaplanowano na lata 2012-2013</t>
  </si>
</sst>
</file>

<file path=xl/styles.xml><?xml version="1.0" encoding="utf-8"?>
<styleSheet xmlns="http://schemas.openxmlformats.org/spreadsheetml/2006/main">
  <numFmts count="5">
    <numFmt numFmtId="41" formatCode="_-* #,##0\ _z_ł_-;\-* #,##0\ _z_ł_-;_-* &quot;-&quot;\ _z_ł_-;_-@_-"/>
    <numFmt numFmtId="164" formatCode="#,##0.0000"/>
    <numFmt numFmtId="165" formatCode="_-* #,##0.00\ _z_ł_-;\-* #,##0.00\ _z_ł_-;_-* &quot;-&quot;\ _z_ł_-;_-@_-"/>
    <numFmt numFmtId="166" formatCode="#,##0.00\ _z_ł"/>
    <numFmt numFmtId="167" formatCode="#,##0\ _z_ł"/>
  </numFmts>
  <fonts count="20">
    <font>
      <sz val="10"/>
      <name val="Arial CE"/>
      <charset val="238"/>
    </font>
    <font>
      <sz val="10"/>
      <name val="Arial CE"/>
      <charset val="238"/>
    </font>
    <font>
      <b/>
      <sz val="10"/>
      <name val="Arial CE"/>
      <family val="2"/>
      <charset val="238"/>
    </font>
    <font>
      <i/>
      <sz val="10"/>
      <name val="Arial CE"/>
      <family val="2"/>
      <charset val="238"/>
    </font>
    <font>
      <b/>
      <sz val="10"/>
      <name val="Arial CE"/>
      <charset val="238"/>
    </font>
    <font>
      <b/>
      <sz val="10"/>
      <name val="Times New Roman"/>
      <family val="1"/>
      <charset val="238"/>
    </font>
    <font>
      <sz val="10"/>
      <name val="Times New Roman"/>
      <family val="1"/>
      <charset val="238"/>
    </font>
    <font>
      <b/>
      <sz val="9"/>
      <name val="Times New Roman"/>
      <family val="1"/>
      <charset val="238"/>
    </font>
    <font>
      <sz val="9"/>
      <name val="Times New Roman"/>
      <family val="1"/>
      <charset val="238"/>
    </font>
    <font>
      <b/>
      <i/>
      <sz val="9"/>
      <name val="Times New Roman"/>
      <family val="1"/>
      <charset val="238"/>
    </font>
    <font>
      <b/>
      <sz val="12"/>
      <name val="Times New Roman"/>
      <family val="1"/>
      <charset val="238"/>
    </font>
    <font>
      <sz val="12"/>
      <name val="Times New Roman"/>
      <family val="1"/>
      <charset val="238"/>
    </font>
    <font>
      <sz val="8"/>
      <name val="Arial CE"/>
      <charset val="238"/>
    </font>
    <font>
      <u/>
      <sz val="12"/>
      <name val="Times New Roman"/>
      <family val="1"/>
      <charset val="238"/>
    </font>
    <font>
      <sz val="10"/>
      <color indexed="22"/>
      <name val="Times New Roman"/>
      <family val="1"/>
      <charset val="238"/>
    </font>
    <font>
      <i/>
      <sz val="12"/>
      <name val="Times New Roman"/>
      <family val="1"/>
      <charset val="238"/>
    </font>
    <font>
      <b/>
      <i/>
      <sz val="12"/>
      <name val="Times New Roman"/>
      <family val="1"/>
      <charset val="238"/>
    </font>
    <font>
      <b/>
      <sz val="11"/>
      <name val="Arial CE"/>
      <family val="2"/>
      <charset val="238"/>
    </font>
    <font>
      <sz val="8"/>
      <name val="Times New Roman"/>
      <family val="1"/>
      <charset val="238"/>
    </font>
    <font>
      <b/>
      <sz val="8"/>
      <name val="Arial CE"/>
      <charset val="238"/>
    </font>
  </fonts>
  <fills count="7">
    <fill>
      <patternFill patternType="none"/>
    </fill>
    <fill>
      <patternFill patternType="gray125"/>
    </fill>
    <fill>
      <patternFill patternType="solid">
        <fgColor indexed="22"/>
      </patternFill>
    </fill>
    <fill>
      <patternFill patternType="solid">
        <fgColor indexed="65"/>
        <bgColor indexed="64"/>
      </patternFill>
    </fill>
    <fill>
      <patternFill patternType="solid">
        <fgColor indexed="22"/>
        <bgColor indexed="64"/>
      </patternFill>
    </fill>
    <fill>
      <patternFill patternType="solid">
        <fgColor indexed="65"/>
      </patternFill>
    </fill>
    <fill>
      <patternFill patternType="solid">
        <fgColor indexed="9"/>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dotted">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thin">
        <color indexed="64"/>
      </left>
      <right style="thin">
        <color indexed="64"/>
      </right>
      <top/>
      <bottom/>
      <diagonal/>
    </border>
    <border>
      <left style="thin">
        <color indexed="64"/>
      </left>
      <right style="thin">
        <color indexed="64"/>
      </right>
      <top style="thin">
        <color indexed="64"/>
      </top>
      <bottom style="dotted">
        <color indexed="64"/>
      </bottom>
      <diagonal/>
    </border>
    <border>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bottom style="medium">
        <color indexed="64"/>
      </bottom>
      <diagonal/>
    </border>
    <border>
      <left/>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style="thick">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xf numFmtId="0" fontId="1" fillId="0" borderId="0"/>
  </cellStyleXfs>
  <cellXfs count="318">
    <xf numFmtId="0" fontId="0" fillId="0" borderId="0" xfId="0"/>
    <xf numFmtId="0" fontId="0" fillId="0" borderId="0" xfId="0" applyAlignment="1">
      <alignment horizontal="left" wrapText="1"/>
    </xf>
    <xf numFmtId="0" fontId="0" fillId="0" borderId="0" xfId="0" applyAlignment="1">
      <alignment horizontal="center" vertical="center"/>
    </xf>
    <xf numFmtId="0" fontId="4" fillId="0" borderId="0" xfId="0" applyFont="1" applyAlignment="1">
      <alignment horizontal="center"/>
    </xf>
    <xf numFmtId="0" fontId="0" fillId="0" borderId="0" xfId="0" applyBorder="1" applyAlignment="1">
      <alignment vertical="center"/>
    </xf>
    <xf numFmtId="3" fontId="0" fillId="3" borderId="1" xfId="0" applyNumberFormat="1" applyFill="1" applyBorder="1" applyAlignment="1" applyProtection="1">
      <alignment horizontal="right" vertical="center"/>
      <protection locked="0"/>
    </xf>
    <xf numFmtId="3" fontId="0" fillId="0" borderId="2" xfId="0" applyNumberFormat="1" applyBorder="1" applyAlignment="1" applyProtection="1">
      <alignment vertical="center"/>
      <protection locked="0"/>
    </xf>
    <xf numFmtId="3" fontId="0" fillId="0" borderId="3" xfId="0" applyNumberFormat="1" applyBorder="1" applyAlignment="1" applyProtection="1">
      <alignment vertical="center"/>
      <protection locked="0"/>
    </xf>
    <xf numFmtId="0" fontId="0" fillId="4" borderId="0" xfId="0" applyFill="1"/>
    <xf numFmtId="0" fontId="0" fillId="4" borderId="0" xfId="0" applyFill="1" applyAlignment="1">
      <alignment horizontal="left" wrapText="1"/>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0" fillId="4" borderId="8" xfId="0" applyFill="1" applyBorder="1" applyAlignment="1">
      <alignment horizontal="center" vertical="center"/>
    </xf>
    <xf numFmtId="0" fontId="0" fillId="4" borderId="1" xfId="0" applyFill="1" applyBorder="1" applyAlignment="1">
      <alignment vertical="center"/>
    </xf>
    <xf numFmtId="0" fontId="4" fillId="4" borderId="0" xfId="0" applyFont="1" applyFill="1" applyAlignment="1">
      <alignment horizontal="center"/>
    </xf>
    <xf numFmtId="0" fontId="0" fillId="4" borderId="0" xfId="0" applyFill="1" applyBorder="1" applyAlignment="1">
      <alignment vertical="center"/>
    </xf>
    <xf numFmtId="0" fontId="0" fillId="4" borderId="0" xfId="0" applyFill="1" applyBorder="1" applyAlignment="1">
      <alignment horizontal="center" vertical="center" wrapText="1"/>
    </xf>
    <xf numFmtId="0" fontId="4" fillId="4" borderId="9" xfId="0" applyFont="1" applyFill="1" applyBorder="1" applyAlignment="1">
      <alignment horizontal="center" vertical="center"/>
    </xf>
    <xf numFmtId="49" fontId="0" fillId="2" borderId="1" xfId="0" applyNumberFormat="1" applyFill="1" applyBorder="1" applyAlignment="1">
      <alignment horizontal="center" vertical="center" wrapText="1"/>
    </xf>
    <xf numFmtId="0" fontId="0" fillId="2" borderId="10" xfId="0" applyFill="1" applyBorder="1" applyAlignment="1">
      <alignment horizontal="center" vertical="center"/>
    </xf>
    <xf numFmtId="3" fontId="0" fillId="5" borderId="11" xfId="0" applyNumberFormat="1" applyFill="1" applyBorder="1" applyAlignment="1">
      <alignment horizontal="center" vertical="center"/>
    </xf>
    <xf numFmtId="0" fontId="2" fillId="2" borderId="1" xfId="0" applyFont="1"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vertical="center" wrapText="1"/>
    </xf>
    <xf numFmtId="164" fontId="0" fillId="4" borderId="13" xfId="0" applyNumberFormat="1" applyFill="1" applyBorder="1" applyAlignment="1">
      <alignment vertical="center"/>
    </xf>
    <xf numFmtId="164" fontId="0" fillId="4" borderId="14" xfId="0" applyNumberFormat="1" applyFill="1" applyBorder="1" applyAlignment="1">
      <alignment vertical="center"/>
    </xf>
    <xf numFmtId="41" fontId="0" fillId="4" borderId="1" xfId="0" applyNumberFormat="1" applyFill="1" applyBorder="1" applyAlignment="1">
      <alignment horizontal="center" vertical="center"/>
    </xf>
    <xf numFmtId="41" fontId="2" fillId="2" borderId="1" xfId="0" applyNumberFormat="1" applyFont="1" applyFill="1" applyBorder="1" applyAlignment="1">
      <alignment horizontal="center" vertical="center"/>
    </xf>
    <xf numFmtId="0" fontId="6" fillId="4" borderId="1" xfId="0" applyFont="1" applyFill="1" applyBorder="1" applyAlignment="1">
      <alignment horizontal="center" vertical="center"/>
    </xf>
    <xf numFmtId="49" fontId="8" fillId="2" borderId="1" xfId="0" applyNumberFormat="1" applyFont="1" applyFill="1" applyBorder="1" applyAlignment="1">
      <alignment horizontal="center" vertical="center" wrapText="1"/>
    </xf>
    <xf numFmtId="41" fontId="8" fillId="4" borderId="1" xfId="0" applyNumberFormat="1" applyFont="1" applyFill="1" applyBorder="1" applyAlignment="1">
      <alignment horizontal="right" vertical="center"/>
    </xf>
    <xf numFmtId="3" fontId="8" fillId="0" borderId="10" xfId="0" applyNumberFormat="1" applyFont="1" applyFill="1" applyBorder="1" applyAlignment="1">
      <alignment horizontal="center" vertical="center"/>
    </xf>
    <xf numFmtId="3" fontId="8" fillId="3" borderId="1" xfId="0" applyNumberFormat="1" applyFont="1" applyFill="1" applyBorder="1" applyAlignment="1" applyProtection="1">
      <alignment horizontal="right" vertical="center"/>
      <protection locked="0"/>
    </xf>
    <xf numFmtId="3" fontId="8" fillId="5" borderId="11" xfId="0" applyNumberFormat="1" applyFont="1" applyFill="1" applyBorder="1" applyAlignment="1">
      <alignment horizontal="center" vertical="center"/>
    </xf>
    <xf numFmtId="3" fontId="8" fillId="5" borderId="10" xfId="0" applyNumberFormat="1" applyFont="1" applyFill="1" applyBorder="1" applyAlignment="1">
      <alignment horizontal="center" vertical="center"/>
    </xf>
    <xf numFmtId="0" fontId="7" fillId="2" borderId="1" xfId="0" applyFont="1" applyFill="1" applyBorder="1" applyAlignment="1">
      <alignment horizontal="center" vertical="center"/>
    </xf>
    <xf numFmtId="3" fontId="7" fillId="2" borderId="1" xfId="0" applyNumberFormat="1" applyFont="1" applyFill="1" applyBorder="1" applyAlignment="1">
      <alignment horizontal="center" vertical="center"/>
    </xf>
    <xf numFmtId="0" fontId="8" fillId="2" borderId="15" xfId="0" applyFont="1" applyFill="1" applyBorder="1" applyAlignment="1">
      <alignment vertical="center" wrapText="1"/>
    </xf>
    <xf numFmtId="3" fontId="8" fillId="2" borderId="1" xfId="0" applyNumberFormat="1" applyFont="1" applyFill="1" applyBorder="1" applyAlignment="1">
      <alignment horizontal="center" vertical="center"/>
    </xf>
    <xf numFmtId="3" fontId="8" fillId="0" borderId="1" xfId="0" applyNumberFormat="1" applyFont="1" applyFill="1" applyBorder="1" applyAlignment="1">
      <alignment horizontal="center" vertical="center"/>
    </xf>
    <xf numFmtId="3" fontId="8" fillId="0" borderId="16" xfId="0" applyNumberFormat="1" applyFont="1" applyFill="1" applyBorder="1" applyAlignment="1" applyProtection="1">
      <alignment vertical="center" wrapText="1"/>
      <protection locked="0"/>
    </xf>
    <xf numFmtId="3" fontId="8" fillId="0" borderId="17" xfId="0" applyNumberFormat="1" applyFont="1" applyFill="1" applyBorder="1" applyAlignment="1">
      <alignment horizontal="center" vertical="center"/>
    </xf>
    <xf numFmtId="3" fontId="8" fillId="5" borderId="17" xfId="0" applyNumberFormat="1" applyFont="1" applyFill="1" applyBorder="1" applyAlignment="1">
      <alignment horizontal="center" vertical="center"/>
    </xf>
    <xf numFmtId="4" fontId="8" fillId="2" borderId="1" xfId="0" applyNumberFormat="1" applyFont="1" applyFill="1" applyBorder="1" applyAlignment="1">
      <alignment horizontal="center" vertical="center"/>
    </xf>
    <xf numFmtId="0" fontId="6" fillId="4" borderId="0" xfId="0" applyFont="1" applyFill="1" applyAlignment="1" applyProtection="1">
      <alignment horizontal="center" vertical="center"/>
    </xf>
    <xf numFmtId="0" fontId="6" fillId="4" borderId="0" xfId="0" applyFont="1" applyFill="1" applyAlignment="1" applyProtection="1">
      <alignment vertical="center"/>
    </xf>
    <xf numFmtId="0" fontId="6" fillId="4" borderId="0" xfId="0" applyFont="1" applyFill="1" applyAlignment="1" applyProtection="1">
      <alignment vertical="center" wrapText="1"/>
    </xf>
    <xf numFmtId="0" fontId="6" fillId="4" borderId="0" xfId="0" applyFont="1" applyFill="1" applyAlignment="1" applyProtection="1">
      <alignment vertical="center"/>
      <protection locked="0"/>
    </xf>
    <xf numFmtId="0" fontId="6" fillId="0" borderId="0" xfId="0" applyFont="1" applyProtection="1">
      <protection locked="0"/>
    </xf>
    <xf numFmtId="0" fontId="6" fillId="0" borderId="0" xfId="0" applyFont="1"/>
    <xf numFmtId="0" fontId="5" fillId="4" borderId="18" xfId="0" applyFont="1" applyFill="1" applyBorder="1" applyAlignment="1" applyProtection="1">
      <alignment horizontal="center" vertical="center"/>
    </xf>
    <xf numFmtId="0" fontId="5" fillId="4" borderId="5" xfId="0" applyFont="1" applyFill="1" applyBorder="1" applyAlignment="1" applyProtection="1">
      <alignment horizontal="center" vertical="center"/>
    </xf>
    <xf numFmtId="0" fontId="5" fillId="4" borderId="5" xfId="0" applyFont="1" applyFill="1" applyBorder="1" applyAlignment="1" applyProtection="1">
      <alignment horizontal="center" vertical="center"/>
      <protection locked="0"/>
    </xf>
    <xf numFmtId="0" fontId="6" fillId="4" borderId="0" xfId="0" applyFont="1" applyFill="1" applyProtection="1">
      <protection locked="0"/>
    </xf>
    <xf numFmtId="4" fontId="3" fillId="6" borderId="19" xfId="0" applyNumberFormat="1" applyFont="1" applyFill="1" applyBorder="1" applyAlignment="1">
      <alignment horizontal="center" vertical="center"/>
    </xf>
    <xf numFmtId="0" fontId="0" fillId="0" borderId="1" xfId="0" applyBorder="1"/>
    <xf numFmtId="3" fontId="0" fillId="0" borderId="0" xfId="0" applyNumberFormat="1"/>
    <xf numFmtId="0" fontId="8" fillId="0" borderId="0" xfId="0" applyFont="1" applyAlignment="1">
      <alignment horizontal="right"/>
    </xf>
    <xf numFmtId="0" fontId="8" fillId="0" borderId="0" xfId="0" applyFont="1"/>
    <xf numFmtId="0" fontId="10" fillId="0" borderId="0" xfId="0" applyFont="1" applyAlignment="1">
      <alignment horizontal="center"/>
    </xf>
    <xf numFmtId="0" fontId="11" fillId="0" borderId="0" xfId="0" applyFont="1" applyAlignment="1"/>
    <xf numFmtId="3" fontId="6" fillId="4" borderId="0" xfId="0" applyNumberFormat="1" applyFont="1" applyFill="1" applyAlignment="1" applyProtection="1">
      <alignment vertical="center" wrapText="1"/>
    </xf>
    <xf numFmtId="3" fontId="8" fillId="5" borderId="17" xfId="0" applyNumberFormat="1" applyFont="1" applyFill="1" applyBorder="1" applyAlignment="1">
      <alignment horizontal="center"/>
    </xf>
    <xf numFmtId="3" fontId="0" fillId="5" borderId="17" xfId="0" applyNumberFormat="1" applyFill="1" applyBorder="1" applyAlignment="1">
      <alignment horizontal="center"/>
    </xf>
    <xf numFmtId="0" fontId="0" fillId="0" borderId="20" xfId="0" applyBorder="1"/>
    <xf numFmtId="3" fontId="8" fillId="0" borderId="21" xfId="0" applyNumberFormat="1" applyFont="1" applyFill="1" applyBorder="1" applyAlignment="1" applyProtection="1">
      <alignment vertical="center" wrapText="1"/>
      <protection locked="0"/>
    </xf>
    <xf numFmtId="0" fontId="1" fillId="4" borderId="1" xfId="0" applyFont="1" applyFill="1" applyBorder="1" applyAlignment="1">
      <alignment horizontal="center" vertical="center"/>
    </xf>
    <xf numFmtId="49" fontId="6" fillId="4" borderId="1" xfId="0" applyNumberFormat="1" applyFont="1" applyFill="1" applyBorder="1" applyAlignment="1">
      <alignment vertical="center" wrapText="1"/>
    </xf>
    <xf numFmtId="49" fontId="6" fillId="4" borderId="1" xfId="0" applyNumberFormat="1" applyFont="1" applyFill="1" applyBorder="1" applyAlignment="1">
      <alignment horizontal="center" vertical="center" wrapText="1"/>
    </xf>
    <xf numFmtId="3" fontId="6" fillId="4" borderId="1" xfId="0" applyNumberFormat="1" applyFont="1" applyFill="1" applyBorder="1" applyAlignment="1">
      <alignment horizontal="center" vertical="center"/>
    </xf>
    <xf numFmtId="0" fontId="0" fillId="4" borderId="1" xfId="0" applyFill="1" applyBorder="1" applyAlignment="1">
      <alignment horizontal="center" vertical="center"/>
    </xf>
    <xf numFmtId="0" fontId="6" fillId="4" borderId="1" xfId="0" applyFont="1" applyFill="1" applyBorder="1" applyAlignment="1">
      <alignment wrapText="1"/>
    </xf>
    <xf numFmtId="3" fontId="0" fillId="0" borderId="1" xfId="0" applyNumberFormat="1" applyFill="1" applyBorder="1" applyAlignment="1">
      <alignment horizontal="center" vertical="center"/>
    </xf>
    <xf numFmtId="3" fontId="0" fillId="0" borderId="22" xfId="0" applyNumberFormat="1" applyFill="1" applyBorder="1" applyAlignment="1">
      <alignment horizontal="center" vertical="center"/>
    </xf>
    <xf numFmtId="41" fontId="2" fillId="2" borderId="1" xfId="0" applyNumberFormat="1" applyFont="1" applyFill="1" applyBorder="1" applyAlignment="1">
      <alignment horizontal="center" vertical="center" shrinkToFit="1"/>
    </xf>
    <xf numFmtId="41" fontId="7" fillId="2" borderId="1" xfId="0" applyNumberFormat="1" applyFont="1" applyFill="1" applyBorder="1" applyAlignment="1">
      <alignment horizontal="center" vertical="center" shrinkToFit="1"/>
    </xf>
    <xf numFmtId="0" fontId="14" fillId="4" borderId="0" xfId="0" applyFont="1" applyFill="1" applyProtection="1">
      <protection locked="0"/>
    </xf>
    <xf numFmtId="0" fontId="6" fillId="4" borderId="0" xfId="0" applyFont="1" applyFill="1"/>
    <xf numFmtId="0" fontId="5" fillId="4" borderId="0" xfId="0" applyFont="1" applyFill="1" applyAlignment="1" applyProtection="1">
      <alignment vertical="center"/>
    </xf>
    <xf numFmtId="4" fontId="10" fillId="4" borderId="23" xfId="0" applyNumberFormat="1" applyFont="1" applyFill="1" applyBorder="1" applyAlignment="1" applyProtection="1">
      <alignment horizontal="center" vertical="center"/>
    </xf>
    <xf numFmtId="3" fontId="10" fillId="4" borderId="7" xfId="0" applyNumberFormat="1" applyFont="1" applyFill="1" applyBorder="1" applyAlignment="1" applyProtection="1">
      <alignment horizontal="right" vertical="center"/>
    </xf>
    <xf numFmtId="4" fontId="15" fillId="4" borderId="24" xfId="0" applyNumberFormat="1" applyFont="1" applyFill="1" applyBorder="1" applyAlignment="1" applyProtection="1">
      <alignment horizontal="center" vertical="center"/>
    </xf>
    <xf numFmtId="4" fontId="15" fillId="4" borderId="17" xfId="0" applyNumberFormat="1" applyFont="1" applyFill="1" applyBorder="1" applyAlignment="1" applyProtection="1">
      <alignment vertical="center"/>
    </xf>
    <xf numFmtId="4" fontId="15" fillId="4" borderId="15" xfId="0" applyNumberFormat="1" applyFont="1" applyFill="1" applyBorder="1" applyAlignment="1" applyProtection="1">
      <alignment vertical="center" wrapText="1"/>
    </xf>
    <xf numFmtId="3" fontId="15" fillId="3" borderId="1" xfId="0" applyNumberFormat="1" applyFont="1" applyFill="1" applyBorder="1" applyAlignment="1" applyProtection="1">
      <alignment horizontal="right" vertical="center"/>
      <protection locked="0"/>
    </xf>
    <xf numFmtId="3" fontId="15" fillId="3" borderId="1" xfId="0" applyNumberFormat="1" applyFont="1" applyFill="1" applyBorder="1" applyAlignment="1" applyProtection="1">
      <alignment horizontal="right" vertical="center" shrinkToFit="1"/>
      <protection locked="0"/>
    </xf>
    <xf numFmtId="3" fontId="11" fillId="3" borderId="1" xfId="0" applyNumberFormat="1" applyFont="1" applyFill="1" applyBorder="1" applyAlignment="1" applyProtection="1">
      <alignment horizontal="right" vertical="center"/>
      <protection locked="0"/>
    </xf>
    <xf numFmtId="3" fontId="11" fillId="3" borderId="1" xfId="0" applyNumberFormat="1" applyFont="1" applyFill="1" applyBorder="1" applyAlignment="1" applyProtection="1">
      <alignment horizontal="right" vertical="center" shrinkToFit="1"/>
      <protection locked="0"/>
    </xf>
    <xf numFmtId="4" fontId="11" fillId="4" borderId="24" xfId="0" applyNumberFormat="1" applyFont="1" applyFill="1" applyBorder="1" applyAlignment="1" applyProtection="1">
      <alignment horizontal="center" vertical="center"/>
    </xf>
    <xf numFmtId="4" fontId="11" fillId="4" borderId="17" xfId="0" applyNumberFormat="1" applyFont="1" applyFill="1" applyBorder="1" applyAlignment="1" applyProtection="1">
      <alignment horizontal="center" vertical="center"/>
    </xf>
    <xf numFmtId="4" fontId="11" fillId="4" borderId="1" xfId="0" applyNumberFormat="1" applyFont="1" applyFill="1" applyBorder="1" applyAlignment="1" applyProtection="1">
      <alignment vertical="center" wrapText="1"/>
    </xf>
    <xf numFmtId="4" fontId="10" fillId="4" borderId="24" xfId="0" applyNumberFormat="1" applyFont="1" applyFill="1" applyBorder="1" applyAlignment="1" applyProtection="1">
      <alignment horizontal="center" vertical="center"/>
    </xf>
    <xf numFmtId="3" fontId="10" fillId="4" borderId="1" xfId="0" applyNumberFormat="1" applyFont="1" applyFill="1" applyBorder="1" applyAlignment="1" applyProtection="1">
      <alignment horizontal="right" vertical="center"/>
    </xf>
    <xf numFmtId="3" fontId="10" fillId="4" borderId="1" xfId="0" applyNumberFormat="1" applyFont="1" applyFill="1" applyBorder="1" applyAlignment="1" applyProtection="1">
      <alignment horizontal="right" vertical="center" shrinkToFit="1"/>
      <protection locked="0"/>
    </xf>
    <xf numFmtId="3" fontId="11" fillId="0" borderId="1" xfId="0" applyNumberFormat="1" applyFont="1" applyBorder="1"/>
    <xf numFmtId="41" fontId="11" fillId="0" borderId="0" xfId="0" applyNumberFormat="1" applyFont="1"/>
    <xf numFmtId="3" fontId="11" fillId="0" borderId="1" xfId="0" applyNumberFormat="1" applyFont="1" applyFill="1" applyBorder="1" applyAlignment="1" applyProtection="1">
      <alignment horizontal="right" vertical="center"/>
    </xf>
    <xf numFmtId="3" fontId="11" fillId="0" borderId="1" xfId="0" applyNumberFormat="1" applyFont="1" applyFill="1" applyBorder="1" applyAlignment="1" applyProtection="1">
      <alignment horizontal="right" vertical="center" shrinkToFit="1"/>
      <protection locked="0"/>
    </xf>
    <xf numFmtId="3" fontId="11" fillId="0" borderId="1" xfId="0" applyNumberFormat="1" applyFont="1" applyFill="1" applyBorder="1" applyAlignment="1" applyProtection="1">
      <alignment horizontal="right" vertical="center"/>
      <protection locked="0"/>
    </xf>
    <xf numFmtId="4" fontId="11" fillId="4" borderId="17" xfId="0" applyNumberFormat="1" applyFont="1" applyFill="1" applyBorder="1" applyAlignment="1" applyProtection="1">
      <alignment horizontal="center" vertical="center" textRotation="90"/>
    </xf>
    <xf numFmtId="4" fontId="11" fillId="4" borderId="1" xfId="0" applyNumberFormat="1" applyFont="1" applyFill="1" applyBorder="1" applyAlignment="1" applyProtection="1">
      <alignment horizontal="center" vertical="center" wrapText="1"/>
    </xf>
    <xf numFmtId="3" fontId="11" fillId="3" borderId="1" xfId="0" applyNumberFormat="1" applyFont="1" applyFill="1" applyBorder="1" applyAlignment="1" applyProtection="1">
      <alignment horizontal="center" vertical="center"/>
      <protection locked="0"/>
    </xf>
    <xf numFmtId="3" fontId="11" fillId="4" borderId="1" xfId="0" applyNumberFormat="1" applyFont="1" applyFill="1" applyBorder="1" applyAlignment="1" applyProtection="1">
      <alignment horizontal="right" vertical="center"/>
    </xf>
    <xf numFmtId="3" fontId="11" fillId="4" borderId="1" xfId="0" applyNumberFormat="1" applyFont="1" applyFill="1" applyBorder="1" applyAlignment="1" applyProtection="1">
      <alignment horizontal="right" vertical="center" shrinkToFit="1"/>
    </xf>
    <xf numFmtId="3" fontId="15" fillId="4" borderId="1" xfId="0" applyNumberFormat="1" applyFont="1" applyFill="1" applyBorder="1" applyAlignment="1" applyProtection="1">
      <alignment horizontal="right" vertical="center"/>
    </xf>
    <xf numFmtId="3" fontId="15" fillId="4" borderId="1" xfId="0" applyNumberFormat="1" applyFont="1" applyFill="1" applyBorder="1" applyAlignment="1" applyProtection="1">
      <alignment horizontal="right" vertical="center"/>
      <protection locked="0"/>
    </xf>
    <xf numFmtId="3" fontId="10" fillId="4" borderId="1" xfId="0" applyNumberFormat="1" applyFont="1" applyFill="1" applyBorder="1" applyAlignment="1" applyProtection="1">
      <alignment horizontal="right" vertical="center"/>
      <protection locked="0"/>
    </xf>
    <xf numFmtId="4" fontId="11" fillId="4" borderId="17" xfId="0" applyNumberFormat="1" applyFont="1" applyFill="1" applyBorder="1" applyAlignment="1" applyProtection="1">
      <alignment vertical="center"/>
    </xf>
    <xf numFmtId="3" fontId="11" fillId="4" borderId="1" xfId="0" applyNumberFormat="1" applyFont="1" applyFill="1" applyBorder="1" applyAlignment="1" applyProtection="1">
      <alignment horizontal="right" vertical="center"/>
      <protection locked="0"/>
    </xf>
    <xf numFmtId="4" fontId="11" fillId="4" borderId="15" xfId="0" applyNumberFormat="1" applyFont="1" applyFill="1" applyBorder="1" applyAlignment="1" applyProtection="1">
      <alignment vertical="center" wrapText="1"/>
    </xf>
    <xf numFmtId="3" fontId="11" fillId="3" borderId="1" xfId="0" applyNumberFormat="1" applyFont="1" applyFill="1" applyBorder="1" applyAlignment="1" applyProtection="1">
      <alignment horizontal="right" vertical="center"/>
    </xf>
    <xf numFmtId="4" fontId="10" fillId="4" borderId="17" xfId="0" applyNumberFormat="1" applyFont="1" applyFill="1" applyBorder="1" applyAlignment="1" applyProtection="1">
      <alignment vertical="center"/>
    </xf>
    <xf numFmtId="4" fontId="10" fillId="4" borderId="15" xfId="0" applyNumberFormat="1" applyFont="1" applyFill="1" applyBorder="1" applyAlignment="1" applyProtection="1">
      <alignment vertical="center" wrapText="1"/>
    </xf>
    <xf numFmtId="4" fontId="11" fillId="3" borderId="1" xfId="0" applyNumberFormat="1" applyFont="1" applyFill="1" applyBorder="1" applyAlignment="1" applyProtection="1">
      <alignment horizontal="right" vertical="center"/>
    </xf>
    <xf numFmtId="0" fontId="11" fillId="0" borderId="1" xfId="0" applyFont="1" applyBorder="1" applyAlignment="1">
      <alignment horizontal="justify"/>
    </xf>
    <xf numFmtId="0" fontId="11" fillId="0" borderId="1" xfId="0" applyFont="1" applyBorder="1"/>
    <xf numFmtId="4" fontId="11" fillId="3" borderId="1" xfId="0" applyNumberFormat="1" applyFont="1" applyFill="1" applyBorder="1" applyAlignment="1" applyProtection="1">
      <alignment horizontal="right" vertical="center"/>
      <protection locked="0"/>
    </xf>
    <xf numFmtId="10" fontId="10" fillId="4" borderId="1" xfId="0" applyNumberFormat="1"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protection locked="0"/>
    </xf>
    <xf numFmtId="4" fontId="10" fillId="4" borderId="25" xfId="0" applyNumberFormat="1" applyFont="1" applyFill="1" applyBorder="1" applyAlignment="1" applyProtection="1">
      <alignment horizontal="center" vertical="center"/>
    </xf>
    <xf numFmtId="164" fontId="10" fillId="4" borderId="13" xfId="0" applyNumberFormat="1" applyFont="1" applyFill="1" applyBorder="1" applyAlignment="1" applyProtection="1">
      <alignment horizontal="center" vertical="center"/>
    </xf>
    <xf numFmtId="4" fontId="10" fillId="4" borderId="26" xfId="0" applyNumberFormat="1" applyFont="1" applyFill="1" applyBorder="1" applyAlignment="1" applyProtection="1">
      <alignment horizontal="center" vertical="center"/>
    </xf>
    <xf numFmtId="4" fontId="10" fillId="4" borderId="20" xfId="0" applyNumberFormat="1" applyFont="1" applyFill="1" applyBorder="1" applyAlignment="1" applyProtection="1">
      <alignment horizontal="center" vertical="center"/>
    </xf>
    <xf numFmtId="164" fontId="10" fillId="4" borderId="20" xfId="0" applyNumberFormat="1" applyFont="1" applyFill="1" applyBorder="1" applyAlignment="1" applyProtection="1">
      <alignment horizontal="center" vertical="center"/>
    </xf>
    <xf numFmtId="164" fontId="10" fillId="4" borderId="20" xfId="0" applyNumberFormat="1" applyFont="1" applyFill="1" applyBorder="1" applyAlignment="1" applyProtection="1">
      <alignment horizontal="center" vertical="center"/>
      <protection locked="0"/>
    </xf>
    <xf numFmtId="4" fontId="10" fillId="4" borderId="27" xfId="0" applyNumberFormat="1" applyFont="1" applyFill="1" applyBorder="1" applyAlignment="1" applyProtection="1">
      <alignment horizontal="center" vertical="center"/>
    </xf>
    <xf numFmtId="4" fontId="10" fillId="4" borderId="10" xfId="0" applyNumberFormat="1" applyFont="1" applyFill="1" applyBorder="1" applyAlignment="1" applyProtection="1">
      <alignment horizontal="center" vertical="center"/>
    </xf>
    <xf numFmtId="164" fontId="10" fillId="4" borderId="10" xfId="0" applyNumberFormat="1" applyFont="1" applyFill="1" applyBorder="1" applyAlignment="1" applyProtection="1">
      <alignment horizontal="center" vertical="center"/>
    </xf>
    <xf numFmtId="164" fontId="10" fillId="4" borderId="10" xfId="0" applyNumberFormat="1" applyFont="1" applyFill="1" applyBorder="1" applyAlignment="1" applyProtection="1">
      <alignment horizontal="center" vertical="center"/>
      <protection locked="0"/>
    </xf>
    <xf numFmtId="4" fontId="16" fillId="4" borderId="15" xfId="0" applyNumberFormat="1" applyFont="1" applyFill="1" applyBorder="1" applyAlignment="1" applyProtection="1">
      <alignment vertical="center" wrapText="1"/>
    </xf>
    <xf numFmtId="4" fontId="16" fillId="4" borderId="13" xfId="0" applyNumberFormat="1" applyFont="1" applyFill="1" applyBorder="1" applyAlignment="1" applyProtection="1">
      <alignment vertical="center" wrapText="1"/>
    </xf>
    <xf numFmtId="3" fontId="11" fillId="4" borderId="13" xfId="0" applyNumberFormat="1" applyFont="1" applyFill="1" applyBorder="1" applyAlignment="1" applyProtection="1">
      <alignment horizontal="right" vertical="center"/>
    </xf>
    <xf numFmtId="3" fontId="11" fillId="4" borderId="13" xfId="0" applyNumberFormat="1" applyFont="1" applyFill="1" applyBorder="1" applyAlignment="1" applyProtection="1">
      <alignment horizontal="right" vertical="center"/>
      <protection locked="0"/>
    </xf>
    <xf numFmtId="4" fontId="16" fillId="4" borderId="5" xfId="0" applyNumberFormat="1" applyFont="1" applyFill="1" applyBorder="1" applyAlignment="1" applyProtection="1">
      <alignment vertical="center" wrapText="1"/>
    </xf>
    <xf numFmtId="3" fontId="11" fillId="4" borderId="28" xfId="0" applyNumberFormat="1" applyFont="1" applyFill="1" applyBorder="1" applyAlignment="1" applyProtection="1">
      <alignment horizontal="right" vertical="center"/>
    </xf>
    <xf numFmtId="3" fontId="11" fillId="4" borderId="5" xfId="0" applyNumberFormat="1" applyFont="1" applyFill="1" applyBorder="1" applyAlignment="1" applyProtection="1">
      <alignment horizontal="right" vertical="center"/>
      <protection locked="0"/>
    </xf>
    <xf numFmtId="3" fontId="11" fillId="4" borderId="28" xfId="0" applyNumberFormat="1" applyFont="1" applyFill="1" applyBorder="1" applyAlignment="1" applyProtection="1">
      <alignment horizontal="right" vertical="center"/>
      <protection locked="0"/>
    </xf>
    <xf numFmtId="0" fontId="11" fillId="0" borderId="0" xfId="0" applyFont="1"/>
    <xf numFmtId="0" fontId="11" fillId="0" borderId="29" xfId="0" applyFont="1" applyBorder="1"/>
    <xf numFmtId="0" fontId="11" fillId="0" borderId="30" xfId="0" applyFont="1" applyBorder="1"/>
    <xf numFmtId="0" fontId="11" fillId="4" borderId="29" xfId="0" applyFont="1" applyFill="1" applyBorder="1" applyAlignment="1" applyProtection="1">
      <alignment vertical="center"/>
      <protection locked="0"/>
    </xf>
    <xf numFmtId="0" fontId="11" fillId="4" borderId="29" xfId="0" applyFont="1" applyFill="1" applyBorder="1" applyProtection="1">
      <protection locked="0"/>
    </xf>
    <xf numFmtId="4" fontId="11" fillId="4" borderId="6" xfId="0" applyNumberFormat="1" applyFont="1" applyFill="1" applyBorder="1" applyAlignment="1" applyProtection="1">
      <alignment horizontal="center" vertical="center"/>
    </xf>
    <xf numFmtId="164" fontId="11" fillId="4" borderId="7" xfId="0" applyNumberFormat="1" applyFont="1" applyFill="1" applyBorder="1" applyAlignment="1" applyProtection="1">
      <alignment horizontal="center" vertical="center"/>
    </xf>
    <xf numFmtId="4" fontId="11" fillId="4" borderId="8" xfId="0" applyNumberFormat="1" applyFont="1" applyFill="1" applyBorder="1" applyAlignment="1" applyProtection="1">
      <alignment horizontal="center" vertical="center"/>
    </xf>
    <xf numFmtId="164" fontId="11" fillId="4" borderId="1" xfId="0" applyNumberFormat="1" applyFont="1" applyFill="1" applyBorder="1" applyAlignment="1" applyProtection="1">
      <alignment horizontal="center" vertical="center"/>
    </xf>
    <xf numFmtId="3" fontId="11" fillId="4" borderId="1" xfId="0" applyNumberFormat="1" applyFont="1" applyFill="1" applyBorder="1" applyAlignment="1" applyProtection="1">
      <alignment horizontal="center" vertical="center"/>
    </xf>
    <xf numFmtId="4" fontId="11" fillId="4" borderId="27" xfId="0" applyNumberFormat="1" applyFont="1" applyFill="1" applyBorder="1" applyAlignment="1" applyProtection="1">
      <alignment horizontal="center" vertical="center"/>
    </xf>
    <xf numFmtId="3" fontId="11" fillId="4" borderId="10" xfId="0" applyNumberFormat="1" applyFont="1" applyFill="1" applyBorder="1" applyAlignment="1" applyProtection="1">
      <alignment vertical="center"/>
    </xf>
    <xf numFmtId="3" fontId="11" fillId="0" borderId="1" xfId="0" applyNumberFormat="1" applyFont="1" applyBorder="1" applyAlignment="1" applyProtection="1">
      <alignment vertical="center"/>
      <protection locked="0"/>
    </xf>
    <xf numFmtId="10" fontId="11" fillId="0" borderId="1" xfId="0" applyNumberFormat="1" applyFont="1" applyBorder="1" applyAlignment="1" applyProtection="1">
      <alignment horizontal="center" vertical="center"/>
      <protection locked="0"/>
    </xf>
    <xf numFmtId="3" fontId="11" fillId="0" borderId="1" xfId="0" applyNumberFormat="1" applyFont="1" applyBorder="1" applyAlignment="1" applyProtection="1">
      <alignment horizontal="center" vertical="center"/>
      <protection locked="0"/>
    </xf>
    <xf numFmtId="10" fontId="11" fillId="4" borderId="1" xfId="0" applyNumberFormat="1" applyFont="1" applyFill="1" applyBorder="1" applyAlignment="1" applyProtection="1">
      <alignment horizontal="center" vertical="center"/>
    </xf>
    <xf numFmtId="164" fontId="11" fillId="4" borderId="10" xfId="0" applyNumberFormat="1" applyFont="1" applyFill="1" applyBorder="1" applyAlignment="1" applyProtection="1">
      <alignment horizontal="center" vertical="center"/>
    </xf>
    <xf numFmtId="4" fontId="11" fillId="4" borderId="12" xfId="0" applyNumberFormat="1" applyFont="1" applyFill="1" applyBorder="1" applyAlignment="1" applyProtection="1">
      <alignment horizontal="center" vertical="center"/>
    </xf>
    <xf numFmtId="0" fontId="11" fillId="0" borderId="13" xfId="0" applyFont="1" applyBorder="1" applyAlignment="1" applyProtection="1">
      <alignment horizontal="center" vertical="center"/>
      <protection locked="0"/>
    </xf>
    <xf numFmtId="3" fontId="10" fillId="4" borderId="7" xfId="0" applyNumberFormat="1" applyFont="1" applyFill="1" applyBorder="1" applyAlignment="1" applyProtection="1">
      <alignment horizontal="right" vertical="center" shrinkToFit="1"/>
      <protection locked="0"/>
    </xf>
    <xf numFmtId="0" fontId="8" fillId="4" borderId="1" xfId="1" applyFont="1" applyFill="1" applyBorder="1" applyAlignment="1">
      <alignment vertical="center" wrapText="1"/>
    </xf>
    <xf numFmtId="49" fontId="6" fillId="4" borderId="15" xfId="0" applyNumberFormat="1" applyFont="1" applyFill="1" applyBorder="1" applyAlignment="1">
      <alignment vertical="center" wrapText="1"/>
    </xf>
    <xf numFmtId="0" fontId="6" fillId="4" borderId="1" xfId="0" applyNumberFormat="1" applyFont="1" applyFill="1" applyBorder="1" applyAlignment="1">
      <alignment wrapText="1"/>
    </xf>
    <xf numFmtId="0" fontId="6" fillId="4" borderId="0" xfId="0" applyFont="1" applyFill="1" applyBorder="1" applyAlignment="1">
      <alignment wrapText="1"/>
    </xf>
    <xf numFmtId="3" fontId="7" fillId="4" borderId="17" xfId="0" applyNumberFormat="1" applyFont="1" applyFill="1" applyBorder="1" applyAlignment="1">
      <alignment horizontal="center" vertical="center"/>
    </xf>
    <xf numFmtId="4" fontId="15" fillId="3" borderId="1" xfId="0" applyNumberFormat="1" applyFont="1" applyFill="1" applyBorder="1" applyAlignment="1" applyProtection="1">
      <alignment horizontal="right" vertical="center"/>
      <protection locked="0"/>
    </xf>
    <xf numFmtId="4" fontId="10" fillId="4" borderId="7" xfId="0" applyNumberFormat="1" applyFont="1" applyFill="1" applyBorder="1" applyAlignment="1" applyProtection="1">
      <alignment horizontal="right" vertical="center"/>
    </xf>
    <xf numFmtId="4" fontId="10" fillId="4" borderId="1" xfId="0" applyNumberFormat="1" applyFont="1" applyFill="1" applyBorder="1" applyAlignment="1" applyProtection="1">
      <alignment horizontal="right" vertical="center"/>
    </xf>
    <xf numFmtId="0" fontId="0" fillId="0" borderId="0" xfId="0" applyFill="1" applyBorder="1"/>
    <xf numFmtId="0" fontId="2" fillId="0" borderId="0" xfId="0" applyFont="1" applyFill="1" applyBorder="1" applyAlignment="1">
      <alignment horizontal="center" vertical="center"/>
    </xf>
    <xf numFmtId="41" fontId="2" fillId="0" borderId="0" xfId="0" applyNumberFormat="1" applyFont="1" applyFill="1" applyBorder="1" applyAlignment="1">
      <alignment horizontal="center" vertical="center"/>
    </xf>
    <xf numFmtId="41" fontId="2" fillId="0" borderId="0" xfId="0" applyNumberFormat="1" applyFont="1" applyFill="1" applyBorder="1" applyAlignment="1">
      <alignment horizontal="center" vertical="center" shrinkToFit="1"/>
    </xf>
    <xf numFmtId="165" fontId="17" fillId="0" borderId="0" xfId="0" applyNumberFormat="1" applyFont="1" applyFill="1" applyBorder="1" applyAlignment="1">
      <alignment horizontal="center" vertical="center" shrinkToFit="1"/>
    </xf>
    <xf numFmtId="41" fontId="17" fillId="0" borderId="0" xfId="0" applyNumberFormat="1" applyFont="1" applyFill="1" applyBorder="1" applyAlignment="1">
      <alignment horizontal="center" vertical="center" shrinkToFit="1"/>
    </xf>
    <xf numFmtId="165" fontId="8" fillId="4" borderId="1" xfId="0" applyNumberFormat="1" applyFont="1" applyFill="1" applyBorder="1" applyAlignment="1">
      <alignment horizontal="right" vertical="center"/>
    </xf>
    <xf numFmtId="4" fontId="8" fillId="3" borderId="1" xfId="0" applyNumberFormat="1" applyFont="1" applyFill="1" applyBorder="1" applyAlignment="1" applyProtection="1">
      <alignment horizontal="right" vertical="center"/>
      <protection locked="0"/>
    </xf>
    <xf numFmtId="4" fontId="8" fillId="0" borderId="1" xfId="0" applyNumberFormat="1" applyFont="1" applyFill="1" applyBorder="1" applyAlignment="1">
      <alignment horizontal="center" vertical="center"/>
    </xf>
    <xf numFmtId="4" fontId="18" fillId="3" borderId="1" xfId="0" applyNumberFormat="1" applyFont="1" applyFill="1" applyBorder="1" applyAlignment="1" applyProtection="1">
      <alignment horizontal="right" vertical="center"/>
      <protection locked="0"/>
    </xf>
    <xf numFmtId="4" fontId="15" fillId="4" borderId="1" xfId="0" applyNumberFormat="1" applyFont="1" applyFill="1" applyBorder="1" applyAlignment="1" applyProtection="1">
      <alignment horizontal="right" vertical="center"/>
    </xf>
    <xf numFmtId="4" fontId="11" fillId="4" borderId="1" xfId="0" applyNumberFormat="1" applyFont="1" applyFill="1" applyBorder="1" applyAlignment="1" applyProtection="1">
      <alignment horizontal="right" vertical="center"/>
    </xf>
    <xf numFmtId="4" fontId="11" fillId="4" borderId="1" xfId="0" applyNumberFormat="1" applyFont="1" applyFill="1" applyBorder="1" applyAlignment="1" applyProtection="1">
      <alignment horizontal="center" vertical="center"/>
    </xf>
    <xf numFmtId="4" fontId="6" fillId="0" borderId="0" xfId="0" applyNumberFormat="1" applyFont="1"/>
    <xf numFmtId="0" fontId="6" fillId="4" borderId="15" xfId="0" applyNumberFormat="1" applyFont="1" applyFill="1" applyBorder="1" applyAlignment="1">
      <alignment wrapText="1"/>
    </xf>
    <xf numFmtId="0" fontId="0" fillId="2" borderId="1" xfId="0" applyFill="1" applyBorder="1" applyAlignment="1">
      <alignment horizontal="center" vertical="center"/>
    </xf>
    <xf numFmtId="167" fontId="0" fillId="3" borderId="1" xfId="0" applyNumberFormat="1" applyFill="1" applyBorder="1" applyAlignment="1" applyProtection="1">
      <alignment horizontal="right" vertical="center"/>
      <protection locked="0"/>
    </xf>
    <xf numFmtId="167" fontId="0" fillId="0" borderId="10" xfId="0" applyNumberFormat="1" applyFill="1" applyBorder="1" applyAlignment="1">
      <alignment horizontal="center" vertical="center"/>
    </xf>
    <xf numFmtId="166" fontId="0" fillId="3" borderId="1" xfId="0" applyNumberFormat="1" applyFill="1" applyBorder="1" applyAlignment="1" applyProtection="1">
      <alignment horizontal="right" vertical="center"/>
      <protection locked="0"/>
    </xf>
    <xf numFmtId="165" fontId="7" fillId="2" borderId="1" xfId="0" applyNumberFormat="1" applyFont="1" applyFill="1" applyBorder="1" applyAlignment="1">
      <alignment horizontal="center" vertical="center" shrinkToFit="1"/>
    </xf>
    <xf numFmtId="4" fontId="0" fillId="0" borderId="1" xfId="0" applyNumberFormat="1" applyFill="1" applyBorder="1" applyAlignment="1">
      <alignment horizontal="center" vertical="center"/>
    </xf>
    <xf numFmtId="166" fontId="2" fillId="2" borderId="1" xfId="0" applyNumberFormat="1" applyFont="1" applyFill="1" applyBorder="1" applyAlignment="1">
      <alignment horizontal="center" vertical="center"/>
    </xf>
    <xf numFmtId="166" fontId="0" fillId="0" borderId="10" xfId="0" applyNumberFormat="1" applyFill="1" applyBorder="1" applyAlignment="1">
      <alignment horizontal="right" vertical="center"/>
    </xf>
    <xf numFmtId="4" fontId="8" fillId="5" borderId="11" xfId="0" applyNumberFormat="1" applyFont="1" applyFill="1" applyBorder="1" applyAlignment="1">
      <alignment horizontal="center" vertical="center"/>
    </xf>
    <xf numFmtId="4" fontId="6" fillId="0" borderId="1" xfId="0" applyNumberFormat="1" applyFont="1" applyFill="1" applyBorder="1" applyAlignment="1">
      <alignment horizontal="center" vertical="center"/>
    </xf>
    <xf numFmtId="4" fontId="8" fillId="0" borderId="10" xfId="0" applyNumberFormat="1" applyFont="1" applyFill="1" applyBorder="1" applyAlignment="1">
      <alignment horizontal="center" vertical="center"/>
    </xf>
    <xf numFmtId="4" fontId="7" fillId="4" borderId="31" xfId="0" applyNumberFormat="1" applyFont="1" applyFill="1" applyBorder="1" applyAlignment="1">
      <alignment horizontal="center" vertical="center"/>
    </xf>
    <xf numFmtId="4" fontId="7" fillId="2" borderId="1" xfId="0" applyNumberFormat="1" applyFont="1" applyFill="1" applyBorder="1" applyAlignment="1">
      <alignment horizontal="center" vertical="center"/>
    </xf>
    <xf numFmtId="4" fontId="8" fillId="0" borderId="20" xfId="0" applyNumberFormat="1" applyFont="1" applyFill="1" applyBorder="1" applyAlignment="1">
      <alignment horizontal="center" vertical="center"/>
    </xf>
    <xf numFmtId="4" fontId="8" fillId="0" borderId="16" xfId="0" applyNumberFormat="1" applyFont="1" applyFill="1" applyBorder="1" applyAlignment="1" applyProtection="1">
      <alignment vertical="center" wrapText="1"/>
      <protection locked="0"/>
    </xf>
    <xf numFmtId="3" fontId="8" fillId="0" borderId="16" xfId="0" applyNumberFormat="1" applyFont="1" applyFill="1" applyBorder="1" applyAlignment="1" applyProtection="1">
      <alignment vertical="center" shrinkToFit="1"/>
      <protection locked="0"/>
    </xf>
    <xf numFmtId="4" fontId="9" fillId="2" borderId="32" xfId="0" applyNumberFormat="1" applyFont="1" applyFill="1" applyBorder="1" applyAlignment="1">
      <alignment horizontal="center" vertical="center"/>
    </xf>
    <xf numFmtId="0" fontId="0" fillId="0" borderId="0" xfId="0" applyFill="1"/>
    <xf numFmtId="0" fontId="0" fillId="0" borderId="0" xfId="0" applyFill="1" applyAlignment="1">
      <alignment horizontal="center"/>
    </xf>
    <xf numFmtId="0" fontId="2" fillId="4" borderId="1" xfId="0" applyFont="1" applyFill="1" applyBorder="1" applyAlignment="1">
      <alignment horizontal="center" vertical="center" wrapText="1"/>
    </xf>
    <xf numFmtId="0" fontId="19" fillId="4" borderId="1" xfId="0" applyFont="1" applyFill="1" applyBorder="1" applyAlignment="1">
      <alignment horizontal="center" wrapText="1"/>
    </xf>
    <xf numFmtId="0" fontId="4" fillId="4" borderId="1" xfId="0" applyFont="1" applyFill="1" applyBorder="1" applyAlignment="1">
      <alignment horizontal="center" vertical="center" wrapText="1"/>
    </xf>
    <xf numFmtId="0" fontId="1" fillId="4" borderId="1" xfId="0" applyFont="1" applyFill="1" applyBorder="1"/>
    <xf numFmtId="49" fontId="4" fillId="2" borderId="7" xfId="0" applyNumberFormat="1" applyFont="1" applyFill="1" applyBorder="1" applyAlignment="1">
      <alignment vertical="center" wrapText="1"/>
    </xf>
    <xf numFmtId="0" fontId="0" fillId="2" borderId="20" xfId="0" applyFill="1" applyBorder="1" applyAlignment="1">
      <alignment horizontal="center" vertical="center"/>
    </xf>
    <xf numFmtId="49" fontId="0" fillId="2" borderId="7" xfId="0" applyNumberFormat="1" applyFill="1" applyBorder="1" applyAlignment="1">
      <alignment horizontal="center" vertical="center" wrapText="1"/>
    </xf>
    <xf numFmtId="3" fontId="0" fillId="2" borderId="7" xfId="0" applyNumberFormat="1" applyFill="1" applyBorder="1" applyAlignment="1">
      <alignment horizontal="center" vertical="center"/>
    </xf>
    <xf numFmtId="0" fontId="2" fillId="4" borderId="11" xfId="0" applyFont="1" applyFill="1" applyBorder="1" applyAlignment="1">
      <alignment horizontal="center" vertical="center" wrapText="1"/>
    </xf>
    <xf numFmtId="0" fontId="0" fillId="4" borderId="7" xfId="0" applyFill="1" applyBorder="1"/>
    <xf numFmtId="0" fontId="2" fillId="2" borderId="7" xfId="0" applyFont="1" applyFill="1" applyBorder="1" applyAlignment="1">
      <alignment horizontal="center"/>
    </xf>
    <xf numFmtId="0" fontId="2" fillId="2" borderId="33" xfId="0" applyFont="1" applyFill="1" applyBorder="1" applyAlignment="1">
      <alignment horizontal="center"/>
    </xf>
    <xf numFmtId="0" fontId="2" fillId="4" borderId="7" xfId="0" applyFont="1" applyFill="1" applyBorder="1" applyAlignment="1">
      <alignment horizontal="center"/>
    </xf>
    <xf numFmtId="0" fontId="4" fillId="2" borderId="7" xfId="0" applyFont="1" applyFill="1" applyBorder="1" applyAlignment="1">
      <alignment horizontal="center" vertical="center"/>
    </xf>
    <xf numFmtId="3" fontId="0" fillId="0" borderId="7" xfId="0" applyNumberFormat="1" applyFill="1" applyBorder="1" applyAlignment="1">
      <alignment horizontal="center" vertical="center"/>
    </xf>
    <xf numFmtId="0" fontId="0" fillId="0" borderId="7" xfId="0" applyFill="1" applyBorder="1" applyAlignment="1">
      <alignment horizontal="center" vertical="center"/>
    </xf>
    <xf numFmtId="0" fontId="0" fillId="0" borderId="7" xfId="0" applyFill="1" applyBorder="1"/>
    <xf numFmtId="3" fontId="0" fillId="5" borderId="1" xfId="0" applyNumberFormat="1" applyFill="1" applyBorder="1" applyAlignment="1">
      <alignment horizontal="center"/>
    </xf>
    <xf numFmtId="0" fontId="8" fillId="2" borderId="1" xfId="0" applyFont="1" applyFill="1" applyBorder="1" applyAlignment="1">
      <alignment horizontal="center" vertical="center"/>
    </xf>
    <xf numFmtId="3" fontId="8" fillId="5" borderId="1" xfId="0" applyNumberFormat="1" applyFont="1" applyFill="1" applyBorder="1" applyAlignment="1">
      <alignment horizontal="center"/>
    </xf>
    <xf numFmtId="0" fontId="8" fillId="2" borderId="10" xfId="0" applyFont="1" applyFill="1" applyBorder="1" applyAlignment="1">
      <alignment horizontal="center" vertical="center"/>
    </xf>
    <xf numFmtId="0" fontId="0" fillId="2" borderId="17" xfId="0" applyFill="1" applyBorder="1" applyAlignment="1">
      <alignment horizontal="center" vertical="center"/>
    </xf>
    <xf numFmtId="0" fontId="8" fillId="2" borderId="17" xfId="0" applyFont="1" applyFill="1" applyBorder="1" applyAlignment="1">
      <alignment horizontal="center" vertical="center"/>
    </xf>
    <xf numFmtId="3" fontId="7" fillId="4" borderId="1" xfId="0" applyNumberFormat="1" applyFont="1" applyFill="1" applyBorder="1" applyAlignment="1">
      <alignment horizontal="center" vertical="center"/>
    </xf>
    <xf numFmtId="0" fontId="8" fillId="0" borderId="7" xfId="0" applyFont="1" applyFill="1" applyBorder="1" applyAlignment="1">
      <alignment horizontal="center" vertical="center"/>
    </xf>
    <xf numFmtId="0" fontId="0" fillId="0" borderId="20" xfId="0" applyFill="1" applyBorder="1"/>
    <xf numFmtId="0" fontId="9" fillId="2" borderId="32" xfId="0" applyFont="1" applyFill="1" applyBorder="1" applyAlignment="1">
      <alignment horizontal="center" vertical="center"/>
    </xf>
    <xf numFmtId="3" fontId="9" fillId="2" borderId="32" xfId="0" applyNumberFormat="1" applyFont="1" applyFill="1" applyBorder="1" applyAlignment="1">
      <alignment horizontal="center" vertical="center"/>
    </xf>
    <xf numFmtId="3" fontId="9" fillId="2" borderId="7" xfId="0" applyNumberFormat="1" applyFont="1" applyFill="1" applyBorder="1" applyAlignment="1">
      <alignment horizontal="center" vertical="center"/>
    </xf>
    <xf numFmtId="0" fontId="5" fillId="4" borderId="1" xfId="0" applyFont="1" applyFill="1" applyBorder="1" applyAlignment="1">
      <alignment vertical="center" wrapText="1"/>
    </xf>
    <xf numFmtId="0" fontId="0" fillId="0" borderId="0" xfId="0" applyFill="1" applyBorder="1" applyAlignment="1">
      <alignment horizontal="center" vertical="center"/>
    </xf>
    <xf numFmtId="3" fontId="0" fillId="0" borderId="0" xfId="0" applyNumberFormat="1" applyBorder="1"/>
    <xf numFmtId="4" fontId="0" fillId="0" borderId="0" xfId="0" applyNumberFormat="1"/>
    <xf numFmtId="0" fontId="5" fillId="0" borderId="17" xfId="0" applyFont="1" applyFill="1" applyBorder="1" applyAlignment="1">
      <alignment horizontal="left" vertical="center" wrapText="1"/>
    </xf>
    <xf numFmtId="0" fontId="5" fillId="0" borderId="22" xfId="0" applyFont="1" applyFill="1" applyBorder="1"/>
    <xf numFmtId="0" fontId="9" fillId="2" borderId="34" xfId="0" applyFont="1" applyFill="1" applyBorder="1" applyAlignment="1">
      <alignment horizontal="center" vertical="center"/>
    </xf>
    <xf numFmtId="0" fontId="8" fillId="0" borderId="35" xfId="0" applyFont="1" applyBorder="1"/>
    <xf numFmtId="0" fontId="2" fillId="2" borderId="17" xfId="0" applyFont="1" applyFill="1" applyBorder="1" applyAlignment="1">
      <alignment horizontal="center" vertical="center"/>
    </xf>
    <xf numFmtId="0" fontId="0" fillId="0" borderId="15" xfId="0" applyBorder="1"/>
    <xf numFmtId="0" fontId="7" fillId="2" borderId="17" xfId="0" applyFont="1" applyFill="1" applyBorder="1" applyAlignment="1">
      <alignment horizontal="center" vertical="center"/>
    </xf>
    <xf numFmtId="0" fontId="8" fillId="0" borderId="15" xfId="0" applyFont="1" applyBorder="1"/>
    <xf numFmtId="0" fontId="7" fillId="2" borderId="36" xfId="0" applyFont="1" applyFill="1" applyBorder="1" applyAlignment="1">
      <alignment horizontal="center" vertical="center"/>
    </xf>
    <xf numFmtId="0" fontId="8" fillId="0" borderId="37" xfId="0" applyFont="1" applyBorder="1"/>
    <xf numFmtId="0" fontId="7" fillId="0" borderId="17" xfId="0" applyFont="1" applyFill="1" applyBorder="1" applyAlignment="1">
      <alignment horizontal="left" vertical="center" wrapText="1"/>
    </xf>
    <xf numFmtId="0" fontId="8" fillId="0" borderId="22" xfId="0" applyFont="1" applyFill="1" applyBorder="1"/>
    <xf numFmtId="0" fontId="5" fillId="0" borderId="0" xfId="0" applyFont="1" applyFill="1" applyBorder="1" applyAlignment="1">
      <alignment horizontal="center" vertical="center" wrapText="1"/>
    </xf>
    <xf numFmtId="0" fontId="2" fillId="2" borderId="10" xfId="0" applyFont="1" applyFill="1" applyBorder="1" applyAlignment="1">
      <alignment horizontal="center" vertical="center"/>
    </xf>
    <xf numFmtId="0" fontId="0" fillId="0" borderId="7" xfId="0" applyBorder="1"/>
    <xf numFmtId="0" fontId="2" fillId="2" borderId="10"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11" fillId="0" borderId="0" xfId="0" applyFont="1" applyAlignment="1">
      <alignment horizontal="justify" wrapText="1"/>
    </xf>
    <xf numFmtId="0" fontId="11" fillId="0" borderId="0" xfId="0" applyFont="1" applyFill="1" applyAlignment="1">
      <alignment horizontal="justify" wrapText="1"/>
    </xf>
    <xf numFmtId="0" fontId="0" fillId="0" borderId="0" xfId="0" applyAlignment="1">
      <alignment wrapText="1"/>
    </xf>
    <xf numFmtId="0" fontId="11" fillId="0" borderId="0" xfId="0" applyFont="1" applyAlignment="1">
      <alignment horizontal="justify" vertical="justify" wrapText="1"/>
    </xf>
    <xf numFmtId="0" fontId="0" fillId="0" borderId="0" xfId="0" applyAlignment="1">
      <alignment horizontal="justify" vertical="justify" wrapText="1"/>
    </xf>
    <xf numFmtId="0" fontId="13" fillId="0" borderId="0" xfId="0" applyFont="1" applyAlignment="1">
      <alignment horizontal="justify" wrapText="1"/>
    </xf>
    <xf numFmtId="0" fontId="0" fillId="0" borderId="0" xfId="0" applyAlignment="1">
      <alignment horizontal="justify" wrapText="1"/>
    </xf>
    <xf numFmtId="0" fontId="0" fillId="0" borderId="0" xfId="0" applyAlignment="1">
      <alignment horizontal="justify"/>
    </xf>
    <xf numFmtId="0" fontId="11" fillId="0" borderId="0" xfId="0" applyFont="1" applyAlignment="1">
      <alignment wrapText="1"/>
    </xf>
    <xf numFmtId="0" fontId="13" fillId="0" borderId="0" xfId="0" applyFont="1" applyAlignment="1">
      <alignment horizontal="justify" vertical="center" wrapText="1"/>
    </xf>
    <xf numFmtId="0" fontId="0" fillId="0" borderId="0" xfId="0" applyAlignment="1">
      <alignment horizontal="justify" vertical="center" wrapText="1"/>
    </xf>
    <xf numFmtId="0" fontId="11" fillId="0" borderId="0" xfId="0" applyNumberFormat="1" applyFont="1" applyAlignment="1">
      <alignment horizontal="left" wrapText="1"/>
    </xf>
    <xf numFmtId="0" fontId="8" fillId="0" borderId="0" xfId="0" applyFont="1" applyAlignment="1">
      <alignment horizontal="right" wrapText="1"/>
    </xf>
    <xf numFmtId="0" fontId="0" fillId="0" borderId="0" xfId="0" applyAlignment="1">
      <alignment horizontal="right" wrapText="1"/>
    </xf>
    <xf numFmtId="0" fontId="11" fillId="0" borderId="0" xfId="0" applyFont="1" applyAlignment="1">
      <alignment horizontal="justify" vertical="center" wrapText="1"/>
    </xf>
    <xf numFmtId="0" fontId="2" fillId="4" borderId="0" xfId="0" applyFont="1" applyFill="1" applyAlignment="1">
      <alignment horizontal="center" wrapText="1"/>
    </xf>
    <xf numFmtId="0" fontId="3" fillId="0" borderId="0" xfId="0" applyFont="1" applyAlignment="1">
      <alignment horizontal="right" vertical="center" wrapText="1"/>
    </xf>
    <xf numFmtId="0" fontId="3" fillId="0" borderId="38" xfId="0" applyFont="1" applyBorder="1" applyAlignment="1">
      <alignment horizontal="right" vertical="center" wrapText="1"/>
    </xf>
    <xf numFmtId="3" fontId="11" fillId="4" borderId="10" xfId="0" applyNumberFormat="1" applyFont="1" applyFill="1" applyBorder="1" applyAlignment="1" applyProtection="1">
      <alignment horizontal="center" vertical="center" shrinkToFit="1"/>
      <protection locked="0"/>
    </xf>
    <xf numFmtId="3" fontId="11" fillId="4" borderId="20" xfId="0" applyNumberFormat="1" applyFont="1" applyFill="1" applyBorder="1" applyAlignment="1" applyProtection="1">
      <alignment horizontal="center" vertical="center" shrinkToFit="1"/>
      <protection locked="0"/>
    </xf>
    <xf numFmtId="3" fontId="11" fillId="4" borderId="7" xfId="0" applyNumberFormat="1" applyFont="1" applyFill="1" applyBorder="1" applyAlignment="1" applyProtection="1">
      <alignment horizontal="center" vertical="center" shrinkToFit="1"/>
      <protection locked="0"/>
    </xf>
    <xf numFmtId="4" fontId="6" fillId="4" borderId="1" xfId="0" applyNumberFormat="1" applyFont="1" applyFill="1" applyBorder="1" applyAlignment="1" applyProtection="1">
      <alignment horizontal="left" vertical="center" wrapText="1"/>
    </xf>
    <xf numFmtId="4" fontId="10" fillId="4" borderId="43" xfId="0" applyNumberFormat="1" applyFont="1" applyFill="1" applyBorder="1" applyAlignment="1" applyProtection="1">
      <alignment horizontal="center" vertical="center" wrapText="1"/>
    </xf>
    <xf numFmtId="4" fontId="10" fillId="4" borderId="44" xfId="0" applyNumberFormat="1" applyFont="1" applyFill="1" applyBorder="1" applyAlignment="1" applyProtection="1">
      <alignment horizontal="center" vertical="center" wrapText="1"/>
    </xf>
    <xf numFmtId="4" fontId="10" fillId="4" borderId="17" xfId="0" applyNumberFormat="1" applyFont="1" applyFill="1" applyBorder="1" applyAlignment="1" applyProtection="1">
      <alignment horizontal="center" vertical="center" wrapText="1"/>
    </xf>
    <xf numFmtId="4" fontId="10" fillId="4" borderId="15" xfId="0" applyNumberFormat="1" applyFont="1" applyFill="1" applyBorder="1" applyAlignment="1" applyProtection="1">
      <alignment horizontal="center" vertical="center" wrapText="1"/>
    </xf>
    <xf numFmtId="4" fontId="16" fillId="4" borderId="18" xfId="0" applyNumberFormat="1" applyFont="1" applyFill="1" applyBorder="1" applyAlignment="1" applyProtection="1">
      <alignment horizontal="center" vertical="center"/>
    </xf>
    <xf numFmtId="4" fontId="16" fillId="4" borderId="30" xfId="0" applyNumberFormat="1" applyFont="1" applyFill="1" applyBorder="1" applyAlignment="1" applyProtection="1">
      <alignment horizontal="center" vertical="center"/>
    </xf>
    <xf numFmtId="4" fontId="6" fillId="4" borderId="41" xfId="0" applyNumberFormat="1" applyFont="1" applyFill="1" applyBorder="1" applyAlignment="1" applyProtection="1">
      <alignment horizontal="left" vertical="center" wrapText="1"/>
    </xf>
    <xf numFmtId="4" fontId="6" fillId="4" borderId="42" xfId="0" applyNumberFormat="1" applyFont="1" applyFill="1" applyBorder="1" applyAlignment="1" applyProtection="1">
      <alignment horizontal="left" vertical="center" wrapText="1"/>
    </xf>
    <xf numFmtId="4" fontId="10" fillId="4" borderId="10" xfId="0" applyNumberFormat="1" applyFont="1" applyFill="1" applyBorder="1" applyAlignment="1" applyProtection="1">
      <alignment horizontal="center" vertical="center" wrapText="1"/>
    </xf>
    <xf numFmtId="4" fontId="10" fillId="4" borderId="41" xfId="0" applyNumberFormat="1" applyFont="1" applyFill="1" applyBorder="1" applyAlignment="1" applyProtection="1">
      <alignment horizontal="center" vertical="center" wrapText="1"/>
    </xf>
    <xf numFmtId="4" fontId="10" fillId="4" borderId="42" xfId="0" applyNumberFormat="1" applyFont="1" applyFill="1" applyBorder="1" applyAlignment="1" applyProtection="1">
      <alignment horizontal="center" vertical="center" wrapText="1"/>
    </xf>
    <xf numFmtId="4" fontId="11" fillId="4" borderId="10" xfId="0" applyNumberFormat="1" applyFont="1" applyFill="1" applyBorder="1" applyAlignment="1" applyProtection="1">
      <alignment horizontal="center" vertical="center" textRotation="90"/>
    </xf>
    <xf numFmtId="4" fontId="11" fillId="4" borderId="20" xfId="0" applyNumberFormat="1" applyFont="1" applyFill="1" applyBorder="1" applyAlignment="1" applyProtection="1">
      <alignment horizontal="center" vertical="center" textRotation="90"/>
    </xf>
    <xf numFmtId="4" fontId="11" fillId="4" borderId="7" xfId="0" applyNumberFormat="1" applyFont="1" applyFill="1" applyBorder="1" applyAlignment="1" applyProtection="1">
      <alignment horizontal="center" vertical="center" textRotation="90"/>
    </xf>
    <xf numFmtId="4" fontId="6" fillId="4" borderId="10" xfId="0" applyNumberFormat="1" applyFont="1" applyFill="1" applyBorder="1" applyAlignment="1" applyProtection="1">
      <alignment horizontal="left" vertical="center" wrapText="1"/>
    </xf>
    <xf numFmtId="4" fontId="6" fillId="4" borderId="7" xfId="0" applyNumberFormat="1" applyFont="1" applyFill="1" applyBorder="1" applyAlignment="1" applyProtection="1">
      <alignment horizontal="left" vertical="center" wrapText="1"/>
    </xf>
    <xf numFmtId="4" fontId="6" fillId="4" borderId="17" xfId="0" applyNumberFormat="1" applyFont="1" applyFill="1" applyBorder="1" applyAlignment="1" applyProtection="1">
      <alignment horizontal="left" vertical="center" wrapText="1"/>
    </xf>
    <xf numFmtId="4" fontId="6" fillId="4" borderId="15" xfId="0" applyNumberFormat="1" applyFont="1" applyFill="1" applyBorder="1" applyAlignment="1" applyProtection="1">
      <alignment horizontal="left" vertical="center" wrapText="1"/>
    </xf>
    <xf numFmtId="0" fontId="6" fillId="4" borderId="43" xfId="0" applyFont="1" applyFill="1" applyBorder="1" applyAlignment="1" applyProtection="1">
      <alignment horizontal="left" vertical="center" wrapText="1"/>
    </xf>
    <xf numFmtId="0" fontId="6" fillId="4" borderId="44" xfId="0" applyFont="1" applyFill="1" applyBorder="1" applyAlignment="1" applyProtection="1">
      <alignment horizontal="left" vertical="center" wrapText="1"/>
    </xf>
    <xf numFmtId="4" fontId="10" fillId="4" borderId="8" xfId="0" applyNumberFormat="1" applyFont="1" applyFill="1" applyBorder="1" applyAlignment="1" applyProtection="1">
      <alignment horizontal="center" vertical="center"/>
    </xf>
    <xf numFmtId="4" fontId="10" fillId="4" borderId="27" xfId="0" applyNumberFormat="1" applyFont="1" applyFill="1" applyBorder="1" applyAlignment="1" applyProtection="1">
      <alignment horizontal="center" vertical="center"/>
    </xf>
    <xf numFmtId="4" fontId="10" fillId="4" borderId="12" xfId="0" applyNumberFormat="1" applyFont="1" applyFill="1" applyBorder="1" applyAlignment="1" applyProtection="1">
      <alignment horizontal="center" vertical="center"/>
    </xf>
    <xf numFmtId="4" fontId="10" fillId="4" borderId="10" xfId="0" applyNumberFormat="1" applyFont="1" applyFill="1" applyBorder="1" applyAlignment="1" applyProtection="1">
      <alignment horizontal="center" vertical="center" textRotation="90" wrapText="1"/>
    </xf>
    <xf numFmtId="4" fontId="10" fillId="4" borderId="20" xfId="0" applyNumberFormat="1" applyFont="1" applyFill="1" applyBorder="1" applyAlignment="1" applyProtection="1">
      <alignment horizontal="center" vertical="center" textRotation="90" wrapText="1"/>
    </xf>
    <xf numFmtId="4" fontId="10" fillId="4" borderId="28" xfId="0" applyNumberFormat="1" applyFont="1" applyFill="1" applyBorder="1" applyAlignment="1" applyProtection="1">
      <alignment horizontal="center" vertical="center" textRotation="90" wrapText="1"/>
    </xf>
    <xf numFmtId="0" fontId="5" fillId="4" borderId="39" xfId="0" applyFont="1" applyFill="1" applyBorder="1" applyAlignment="1" applyProtection="1">
      <alignment horizontal="center" vertical="center"/>
    </xf>
    <xf numFmtId="0" fontId="5" fillId="4" borderId="40" xfId="0" applyFont="1" applyFill="1" applyBorder="1" applyAlignment="1" applyProtection="1">
      <alignment horizontal="center" vertical="center"/>
    </xf>
    <xf numFmtId="4" fontId="10" fillId="4" borderId="41" xfId="0" applyNumberFormat="1" applyFont="1" applyFill="1" applyBorder="1" applyAlignment="1" applyProtection="1">
      <alignment horizontal="center" vertical="center"/>
    </xf>
    <xf numFmtId="4" fontId="10" fillId="4" borderId="42" xfId="0" applyNumberFormat="1" applyFont="1" applyFill="1" applyBorder="1" applyAlignment="1" applyProtection="1">
      <alignment horizontal="center" vertical="center"/>
    </xf>
    <xf numFmtId="4" fontId="11" fillId="4" borderId="11" xfId="0" applyNumberFormat="1" applyFont="1" applyFill="1" applyBorder="1" applyAlignment="1" applyProtection="1">
      <alignment horizontal="center" vertical="center" textRotation="90"/>
    </xf>
    <xf numFmtId="4" fontId="11" fillId="4" borderId="41" xfId="0" applyNumberFormat="1" applyFont="1" applyFill="1" applyBorder="1" applyAlignment="1" applyProtection="1">
      <alignment horizontal="center" vertical="center" textRotation="90"/>
    </xf>
    <xf numFmtId="4" fontId="11" fillId="4" borderId="33" xfId="0" applyNumberFormat="1" applyFont="1" applyFill="1" applyBorder="1" applyAlignment="1" applyProtection="1">
      <alignment horizontal="center" vertical="center" textRotation="90"/>
    </xf>
    <xf numFmtId="4" fontId="11" fillId="4" borderId="10" xfId="0" applyNumberFormat="1" applyFont="1" applyFill="1" applyBorder="1" applyAlignment="1" applyProtection="1">
      <alignment horizontal="center" vertical="center" wrapText="1"/>
    </xf>
    <xf numFmtId="4" fontId="11" fillId="4" borderId="20" xfId="0" applyNumberFormat="1" applyFont="1" applyFill="1" applyBorder="1" applyAlignment="1" applyProtection="1">
      <alignment horizontal="center" vertical="center" wrapText="1"/>
    </xf>
    <xf numFmtId="4" fontId="11" fillId="4" borderId="7" xfId="0" applyNumberFormat="1" applyFont="1" applyFill="1" applyBorder="1" applyAlignment="1" applyProtection="1">
      <alignment horizontal="center" vertical="center" wrapText="1"/>
    </xf>
    <xf numFmtId="3" fontId="11" fillId="3" borderId="10" xfId="0" applyNumberFormat="1" applyFont="1" applyFill="1" applyBorder="1" applyAlignment="1" applyProtection="1">
      <alignment horizontal="center" vertical="center"/>
      <protection locked="0"/>
    </xf>
    <xf numFmtId="3" fontId="11" fillId="3" borderId="20" xfId="0" applyNumberFormat="1" applyFont="1" applyFill="1" applyBorder="1" applyAlignment="1" applyProtection="1">
      <alignment horizontal="center" vertical="center"/>
      <protection locked="0"/>
    </xf>
    <xf numFmtId="3" fontId="11" fillId="3" borderId="7" xfId="0" applyNumberFormat="1" applyFont="1" applyFill="1" applyBorder="1" applyAlignment="1" applyProtection="1">
      <alignment horizontal="center" vertical="center"/>
      <protection locked="0"/>
    </xf>
    <xf numFmtId="3" fontId="11" fillId="4" borderId="10" xfId="0" applyNumberFormat="1" applyFont="1" applyFill="1" applyBorder="1" applyAlignment="1" applyProtection="1">
      <alignment horizontal="center" vertical="center"/>
    </xf>
    <xf numFmtId="3" fontId="11" fillId="4" borderId="20" xfId="0" applyNumberFormat="1" applyFont="1" applyFill="1" applyBorder="1" applyAlignment="1" applyProtection="1">
      <alignment horizontal="center" vertical="center"/>
    </xf>
    <xf numFmtId="3" fontId="11" fillId="4" borderId="7" xfId="0" applyNumberFormat="1" applyFont="1" applyFill="1" applyBorder="1" applyAlignment="1" applyProtection="1">
      <alignment horizontal="center" vertical="center"/>
    </xf>
  </cellXfs>
  <cellStyles count="2">
    <cellStyle name="Normalny" xfId="0" builtinId="0"/>
    <cellStyle name="Normalny_Arkusz1"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gmina/Pulpit/BUD&#379;ET%20GMINY%20I%20WPF%20NA%202012r/Za&#322;.do%20proj.uchw.bud&#380;.2012r.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zał. 1 dochody"/>
      <sheetName val="zał.2 wydatki"/>
      <sheetName val="zał.3 wyd.maj."/>
      <sheetName val="zał.4 przych.i roz."/>
      <sheetName val="zał.5 dot.zad.zlec."/>
      <sheetName val="zał.6.zad.wł."/>
      <sheetName val="zał.7 doch.do odpr."/>
      <sheetName val="zał.8doch.z alkoh."/>
      <sheetName val="zał.9 wyd.z alkoh."/>
      <sheetName val="zał.10 dotacje"/>
      <sheetName val="zał.11 ZGK"/>
      <sheetName val="zał.12prog.spłat zob"/>
      <sheetName val="Zał.13 Fun.soł."/>
      <sheetName val="zał.14 UE"/>
    </sheetNames>
    <sheetDataSet>
      <sheetData sheetId="0" refreshError="1"/>
      <sheetData sheetId="1" refreshError="1">
        <row r="47">
          <cell r="D47">
            <v>768657</v>
          </cell>
        </row>
      </sheetData>
      <sheetData sheetId="2" refreshError="1"/>
      <sheetData sheetId="3" refreshError="1">
        <row r="26">
          <cell r="C26">
            <v>2000000</v>
          </cell>
        </row>
        <row r="27">
          <cell r="C27">
            <v>225394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row r="54">
          <cell r="K54">
            <v>2520000</v>
          </cell>
          <cell r="L54">
            <v>2331000</v>
          </cell>
        </row>
      </sheetData>
      <sheetData sheetId="12" refreshError="1"/>
      <sheetData sheetId="13" refreshError="1"/>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BI33"/>
  <sheetViews>
    <sheetView tabSelected="1" topLeftCell="A7" zoomScale="71" zoomScaleNormal="71" workbookViewId="0">
      <selection activeCell="L13" sqref="L13"/>
    </sheetView>
  </sheetViews>
  <sheetFormatPr defaultRowHeight="12.75"/>
  <cols>
    <col min="1" max="1" width="4.5703125" customWidth="1"/>
    <col min="2" max="2" width="54" customWidth="1"/>
    <col min="3" max="3" width="22.7109375" customWidth="1"/>
    <col min="4" max="4" width="17" customWidth="1"/>
    <col min="5" max="5" width="16.140625" customWidth="1"/>
    <col min="6" max="6" width="14.5703125" customWidth="1"/>
    <col min="7" max="7" width="14.85546875" customWidth="1"/>
    <col min="8" max="8" width="14.28515625" customWidth="1"/>
    <col min="9" max="9" width="12.85546875" customWidth="1"/>
    <col min="10" max="10" width="11.5703125" customWidth="1"/>
    <col min="11" max="11" width="11.7109375" customWidth="1"/>
    <col min="12" max="12" width="11" customWidth="1"/>
    <col min="13" max="13" width="11.140625" customWidth="1"/>
    <col min="14" max="19" width="10.140625" customWidth="1"/>
    <col min="20" max="20" width="12.42578125" customWidth="1"/>
    <col min="21" max="24" width="10.140625" customWidth="1"/>
    <col min="25" max="25" width="9.5703125" bestFit="1" customWidth="1"/>
    <col min="26" max="26" width="15" customWidth="1"/>
  </cols>
  <sheetData>
    <row r="1" spans="1:61">
      <c r="A1" s="200" t="s">
        <v>197</v>
      </c>
      <c r="B1" s="200"/>
      <c r="C1" s="200"/>
      <c r="D1" s="200"/>
      <c r="E1" s="201" t="s">
        <v>159</v>
      </c>
      <c r="F1" s="201"/>
      <c r="G1" s="201"/>
      <c r="H1" s="201"/>
      <c r="I1" s="201"/>
      <c r="J1" s="201"/>
      <c r="K1" s="201"/>
      <c r="L1" s="201"/>
      <c r="M1" s="201"/>
      <c r="N1" s="201"/>
      <c r="O1" s="201"/>
      <c r="P1" s="201"/>
      <c r="Q1" s="201"/>
      <c r="R1" s="201"/>
      <c r="S1" s="201"/>
      <c r="T1" s="201"/>
      <c r="U1" s="201"/>
      <c r="V1" s="201"/>
      <c r="W1" s="201"/>
      <c r="X1" s="201"/>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c r="BD1" s="200"/>
      <c r="BE1" s="200"/>
      <c r="BF1" s="200"/>
      <c r="BG1" s="200"/>
      <c r="BH1" s="200"/>
      <c r="BI1" s="200"/>
    </row>
    <row r="2" spans="1:61" ht="21.75" customHeight="1">
      <c r="A2" s="200"/>
      <c r="B2" s="200" t="s">
        <v>118</v>
      </c>
      <c r="C2" s="200"/>
      <c r="D2" s="200"/>
      <c r="E2" s="200"/>
      <c r="F2" s="200"/>
      <c r="G2" s="200"/>
      <c r="H2" s="200"/>
      <c r="I2" s="200"/>
      <c r="J2" s="200"/>
      <c r="K2" s="200"/>
      <c r="L2" s="200"/>
      <c r="M2" s="200"/>
      <c r="N2" s="200"/>
      <c r="O2" s="200"/>
      <c r="P2" s="200"/>
      <c r="Q2" s="200"/>
      <c r="R2" s="200"/>
      <c r="S2" s="200"/>
      <c r="T2" s="200"/>
      <c r="U2" s="200"/>
      <c r="V2" s="200"/>
      <c r="W2" s="200"/>
      <c r="X2" s="200"/>
      <c r="Y2" s="200"/>
      <c r="Z2" s="200"/>
      <c r="AA2" s="200"/>
      <c r="AB2" s="200"/>
      <c r="AC2" s="200"/>
      <c r="AD2" s="200"/>
      <c r="AE2" s="200"/>
      <c r="AF2" s="200"/>
      <c r="AG2" s="200"/>
      <c r="AH2" s="200"/>
      <c r="AI2" s="200"/>
      <c r="AJ2" s="200"/>
      <c r="AK2" s="200"/>
      <c r="AL2" s="200"/>
      <c r="AM2" s="200"/>
      <c r="AN2" s="200"/>
      <c r="AO2" s="200"/>
      <c r="AP2" s="200"/>
      <c r="AQ2" s="200"/>
      <c r="AR2" s="200"/>
      <c r="AS2" s="200"/>
      <c r="AT2" s="200"/>
      <c r="AU2" s="200"/>
      <c r="AV2" s="200"/>
      <c r="AW2" s="200"/>
      <c r="AX2" s="200"/>
      <c r="AY2" s="200"/>
      <c r="AZ2" s="200"/>
      <c r="BA2" s="200"/>
      <c r="BB2" s="200"/>
      <c r="BC2" s="200"/>
      <c r="BD2" s="200"/>
      <c r="BE2" s="200"/>
      <c r="BF2" s="200"/>
      <c r="BG2" s="200"/>
      <c r="BH2" s="200"/>
      <c r="BI2" s="200"/>
    </row>
    <row r="3" spans="1:61" ht="90" customHeight="1">
      <c r="A3" s="248" t="s">
        <v>41</v>
      </c>
      <c r="B3" s="248" t="s">
        <v>46</v>
      </c>
      <c r="C3" s="250" t="s">
        <v>42</v>
      </c>
      <c r="D3" s="250" t="s">
        <v>43</v>
      </c>
      <c r="E3" s="250" t="s">
        <v>51</v>
      </c>
      <c r="F3" s="210" t="s">
        <v>98</v>
      </c>
      <c r="G3" s="210" t="s">
        <v>144</v>
      </c>
      <c r="H3" s="251" t="s">
        <v>149</v>
      </c>
      <c r="I3" s="252"/>
      <c r="J3" s="252"/>
      <c r="K3" s="252"/>
      <c r="L3" s="252"/>
      <c r="M3" s="252"/>
      <c r="N3" s="252"/>
      <c r="O3" s="252"/>
      <c r="P3" s="252"/>
      <c r="Q3" s="252"/>
      <c r="R3" s="252"/>
      <c r="S3" s="252"/>
      <c r="T3" s="252"/>
      <c r="U3" s="252"/>
      <c r="V3" s="252"/>
      <c r="W3" s="252"/>
      <c r="X3" s="252"/>
      <c r="Y3" s="253"/>
    </row>
    <row r="4" spans="1:61">
      <c r="A4" s="249"/>
      <c r="B4" s="249"/>
      <c r="C4" s="249"/>
      <c r="D4" s="249"/>
      <c r="E4" s="249"/>
      <c r="F4" s="211"/>
      <c r="G4" s="211"/>
      <c r="H4" s="212">
        <v>2012</v>
      </c>
      <c r="I4" s="212">
        <v>2013</v>
      </c>
      <c r="J4" s="212">
        <v>2014</v>
      </c>
      <c r="K4" s="213">
        <v>2015</v>
      </c>
      <c r="L4" s="212">
        <v>2016</v>
      </c>
      <c r="M4" s="213">
        <v>2017</v>
      </c>
      <c r="N4" s="212">
        <v>2018</v>
      </c>
      <c r="O4" s="213">
        <v>2019</v>
      </c>
      <c r="P4" s="212">
        <v>2020</v>
      </c>
      <c r="Q4" s="213">
        <v>2021</v>
      </c>
      <c r="R4" s="212">
        <v>2022</v>
      </c>
      <c r="S4" s="213">
        <v>2023</v>
      </c>
      <c r="T4" s="212">
        <v>2024</v>
      </c>
      <c r="U4" s="213">
        <v>2025</v>
      </c>
      <c r="V4" s="212">
        <v>2026</v>
      </c>
      <c r="W4" s="213">
        <v>2027</v>
      </c>
      <c r="X4" s="212">
        <v>2028</v>
      </c>
      <c r="Y4" s="214">
        <v>2029</v>
      </c>
    </row>
    <row r="5" spans="1:61" ht="39.75" customHeight="1">
      <c r="A5" s="215" t="s">
        <v>21</v>
      </c>
      <c r="B5" s="206" t="s">
        <v>104</v>
      </c>
      <c r="C5" s="207" t="s">
        <v>109</v>
      </c>
      <c r="D5" s="208" t="s">
        <v>54</v>
      </c>
      <c r="E5" s="209">
        <f t="shared" ref="E5:Y5" si="0">E6+E7</f>
        <v>59778</v>
      </c>
      <c r="F5" s="209">
        <f t="shared" si="0"/>
        <v>43050</v>
      </c>
      <c r="G5" s="209">
        <f t="shared" si="0"/>
        <v>16728</v>
      </c>
      <c r="H5" s="209">
        <f t="shared" si="0"/>
        <v>16728</v>
      </c>
      <c r="I5" s="209">
        <f t="shared" si="0"/>
        <v>0</v>
      </c>
      <c r="J5" s="209">
        <f t="shared" si="0"/>
        <v>0</v>
      </c>
      <c r="K5" s="209">
        <f t="shared" si="0"/>
        <v>0</v>
      </c>
      <c r="L5" s="209">
        <f t="shared" si="0"/>
        <v>0</v>
      </c>
      <c r="M5" s="209">
        <f t="shared" si="0"/>
        <v>0</v>
      </c>
      <c r="N5" s="209">
        <f t="shared" si="0"/>
        <v>0</v>
      </c>
      <c r="O5" s="209">
        <f t="shared" si="0"/>
        <v>0</v>
      </c>
      <c r="P5" s="209">
        <f t="shared" si="0"/>
        <v>0</v>
      </c>
      <c r="Q5" s="209">
        <f t="shared" si="0"/>
        <v>0</v>
      </c>
      <c r="R5" s="209">
        <f t="shared" si="0"/>
        <v>0</v>
      </c>
      <c r="S5" s="209">
        <f t="shared" si="0"/>
        <v>0</v>
      </c>
      <c r="T5" s="209">
        <f t="shared" si="0"/>
        <v>0</v>
      </c>
      <c r="U5" s="209">
        <f t="shared" si="0"/>
        <v>0</v>
      </c>
      <c r="V5" s="209">
        <f t="shared" si="0"/>
        <v>0</v>
      </c>
      <c r="W5" s="209">
        <f t="shared" si="0"/>
        <v>0</v>
      </c>
      <c r="X5" s="209">
        <f t="shared" si="0"/>
        <v>0</v>
      </c>
      <c r="Y5" s="209">
        <f t="shared" si="0"/>
        <v>0</v>
      </c>
    </row>
    <row r="6" spans="1:61" ht="39.75" customHeight="1">
      <c r="A6" s="68" t="s">
        <v>153</v>
      </c>
      <c r="B6" s="69" t="s">
        <v>160</v>
      </c>
      <c r="C6" s="30" t="s">
        <v>109</v>
      </c>
      <c r="D6" s="70" t="s">
        <v>161</v>
      </c>
      <c r="E6" s="71">
        <v>4428</v>
      </c>
      <c r="F6" s="188">
        <v>0</v>
      </c>
      <c r="G6" s="188">
        <v>4428</v>
      </c>
      <c r="H6" s="188">
        <v>4428</v>
      </c>
      <c r="I6" s="74"/>
      <c r="J6" s="74"/>
      <c r="K6" s="74"/>
      <c r="L6" s="74"/>
      <c r="M6" s="74"/>
      <c r="N6" s="74"/>
      <c r="O6" s="74"/>
      <c r="P6" s="74"/>
      <c r="Q6" s="74"/>
      <c r="R6" s="74"/>
      <c r="S6" s="74"/>
      <c r="T6" s="74"/>
      <c r="U6" s="74"/>
      <c r="V6" s="74"/>
      <c r="W6" s="74"/>
      <c r="X6" s="74"/>
      <c r="Y6" s="216"/>
    </row>
    <row r="7" spans="1:61" ht="72.75" customHeight="1">
      <c r="A7" s="72" t="s">
        <v>154</v>
      </c>
      <c r="B7" s="73" t="s">
        <v>162</v>
      </c>
      <c r="C7" s="30" t="s">
        <v>109</v>
      </c>
      <c r="D7" s="70" t="s">
        <v>163</v>
      </c>
      <c r="E7" s="71">
        <v>55350</v>
      </c>
      <c r="F7" s="192">
        <v>43050</v>
      </c>
      <c r="G7" s="192">
        <v>12300</v>
      </c>
      <c r="H7" s="192">
        <v>12300</v>
      </c>
      <c r="I7" s="74"/>
      <c r="J7" s="74"/>
      <c r="K7" s="74"/>
      <c r="L7" s="74"/>
      <c r="M7" s="74"/>
      <c r="N7" s="74"/>
      <c r="O7" s="74"/>
      <c r="P7" s="74"/>
      <c r="Q7" s="74"/>
      <c r="R7" s="74"/>
      <c r="S7" s="74"/>
      <c r="T7" s="74"/>
      <c r="U7" s="74"/>
      <c r="V7" s="74"/>
      <c r="W7" s="74"/>
      <c r="X7" s="75"/>
      <c r="Y7" s="216"/>
    </row>
    <row r="8" spans="1:61" ht="39.75" customHeight="1">
      <c r="A8" s="217" t="s">
        <v>24</v>
      </c>
      <c r="B8" s="235" t="s">
        <v>52</v>
      </c>
      <c r="C8" s="236"/>
      <c r="D8" s="236"/>
      <c r="E8" s="236"/>
      <c r="F8" s="236"/>
      <c r="G8" s="236"/>
      <c r="H8" s="236"/>
      <c r="I8" s="236"/>
      <c r="J8" s="236"/>
      <c r="K8" s="236"/>
      <c r="L8" s="236"/>
      <c r="M8" s="236"/>
      <c r="N8" s="236"/>
      <c r="O8" s="236"/>
      <c r="P8" s="236"/>
      <c r="Q8" s="236"/>
      <c r="R8" s="236"/>
      <c r="S8" s="236"/>
      <c r="T8" s="236"/>
      <c r="U8" s="236"/>
      <c r="V8" s="236"/>
      <c r="W8" s="236"/>
      <c r="X8" s="236"/>
      <c r="Y8" s="218"/>
    </row>
    <row r="9" spans="1:61" ht="57.75" customHeight="1">
      <c r="A9" s="183">
        <v>1</v>
      </c>
      <c r="B9" s="161" t="s">
        <v>114</v>
      </c>
      <c r="C9" s="21" t="s">
        <v>109</v>
      </c>
      <c r="D9" s="20" t="s">
        <v>108</v>
      </c>
      <c r="E9" s="28">
        <v>926750</v>
      </c>
      <c r="F9" s="184">
        <v>506262</v>
      </c>
      <c r="G9" s="186">
        <f>H9+I9</f>
        <v>420488</v>
      </c>
      <c r="H9" s="186">
        <v>420488</v>
      </c>
      <c r="I9" s="186"/>
      <c r="J9" s="5"/>
      <c r="K9" s="22"/>
      <c r="L9" s="22"/>
      <c r="M9" s="22"/>
      <c r="N9" s="22"/>
      <c r="O9" s="22"/>
      <c r="P9" s="22"/>
      <c r="Q9" s="22"/>
      <c r="R9" s="22"/>
      <c r="S9" s="22"/>
      <c r="T9" s="22"/>
      <c r="U9" s="22"/>
      <c r="V9" s="22"/>
      <c r="W9" s="22"/>
      <c r="X9" s="65"/>
      <c r="Y9" s="219"/>
      <c r="Z9" s="58"/>
    </row>
    <row r="10" spans="1:61" ht="57.75" customHeight="1">
      <c r="A10" s="183">
        <v>2</v>
      </c>
      <c r="B10" s="161" t="s">
        <v>115</v>
      </c>
      <c r="C10" s="21" t="s">
        <v>109</v>
      </c>
      <c r="D10" s="20" t="s">
        <v>110</v>
      </c>
      <c r="E10" s="28">
        <v>1111966</v>
      </c>
      <c r="F10" s="184">
        <v>254945.11</v>
      </c>
      <c r="G10" s="186">
        <f>H10+I10</f>
        <v>857020.89</v>
      </c>
      <c r="H10" s="186">
        <v>563416.89</v>
      </c>
      <c r="I10" s="186">
        <v>293604</v>
      </c>
      <c r="J10" s="66"/>
      <c r="K10" s="22"/>
      <c r="L10" s="22"/>
      <c r="M10" s="22"/>
      <c r="N10" s="22"/>
      <c r="O10" s="22"/>
      <c r="P10" s="22"/>
      <c r="Q10" s="22"/>
      <c r="R10" s="22"/>
      <c r="S10" s="22"/>
      <c r="T10" s="22"/>
      <c r="U10" s="22"/>
      <c r="V10" s="22"/>
      <c r="W10" s="22"/>
      <c r="X10" s="65"/>
      <c r="Y10" s="219"/>
      <c r="Z10" s="58"/>
    </row>
    <row r="11" spans="1:61" ht="38.25">
      <c r="A11" s="183">
        <v>3</v>
      </c>
      <c r="B11" s="162" t="s">
        <v>171</v>
      </c>
      <c r="C11" s="21" t="s">
        <v>109</v>
      </c>
      <c r="D11" s="20" t="s">
        <v>119</v>
      </c>
      <c r="E11" s="28">
        <v>44290</v>
      </c>
      <c r="F11" s="185">
        <v>17240</v>
      </c>
      <c r="G11" s="190">
        <f>H11+I11</f>
        <v>27050</v>
      </c>
      <c r="H11" s="186">
        <v>27050</v>
      </c>
      <c r="I11" s="186"/>
      <c r="J11" s="5"/>
      <c r="K11" s="22"/>
      <c r="L11" s="22"/>
      <c r="M11" s="22"/>
      <c r="N11" s="22"/>
      <c r="O11" s="22"/>
      <c r="P11" s="22"/>
      <c r="Q11" s="22"/>
      <c r="R11" s="22"/>
      <c r="S11" s="22"/>
      <c r="T11" s="22"/>
      <c r="U11" s="22"/>
      <c r="V11" s="22"/>
      <c r="W11" s="22"/>
      <c r="X11" s="65"/>
      <c r="Y11" s="219"/>
      <c r="Z11" s="58"/>
    </row>
    <row r="12" spans="1:61" ht="51">
      <c r="A12" s="183">
        <v>4</v>
      </c>
      <c r="B12" s="162" t="s">
        <v>172</v>
      </c>
      <c r="C12" s="21" t="s">
        <v>109</v>
      </c>
      <c r="D12" s="20" t="s">
        <v>119</v>
      </c>
      <c r="E12" s="28">
        <v>38250</v>
      </c>
      <c r="F12" s="185">
        <v>7400</v>
      </c>
      <c r="G12" s="190">
        <f>H12</f>
        <v>30850</v>
      </c>
      <c r="H12" s="186">
        <v>30850</v>
      </c>
      <c r="I12" s="186"/>
      <c r="J12" s="5"/>
      <c r="K12" s="22"/>
      <c r="L12" s="22"/>
      <c r="M12" s="22"/>
      <c r="N12" s="22"/>
      <c r="O12" s="22"/>
      <c r="P12" s="22"/>
      <c r="Q12" s="22"/>
      <c r="R12" s="22"/>
      <c r="S12" s="22"/>
      <c r="T12" s="22"/>
      <c r="U12" s="22"/>
      <c r="V12" s="22"/>
      <c r="W12" s="22"/>
      <c r="X12" s="65"/>
      <c r="Y12" s="219"/>
      <c r="Z12" s="58"/>
    </row>
    <row r="13" spans="1:61" ht="38.25">
      <c r="A13" s="183" t="s">
        <v>180</v>
      </c>
      <c r="B13" s="182" t="s">
        <v>189</v>
      </c>
      <c r="C13" s="21" t="s">
        <v>181</v>
      </c>
      <c r="D13" s="20" t="s">
        <v>182</v>
      </c>
      <c r="E13" s="28">
        <v>680730</v>
      </c>
      <c r="F13" s="185">
        <v>386187.55</v>
      </c>
      <c r="G13" s="190">
        <v>294542.45</v>
      </c>
      <c r="H13" s="186">
        <v>147454.45000000001</v>
      </c>
      <c r="I13" s="186">
        <v>147088</v>
      </c>
      <c r="J13" s="5"/>
      <c r="K13" s="22"/>
      <c r="L13" s="22"/>
      <c r="M13" s="22"/>
      <c r="N13" s="22"/>
      <c r="O13" s="22"/>
      <c r="P13" s="22"/>
      <c r="Q13" s="22"/>
      <c r="R13" s="22"/>
      <c r="S13" s="22"/>
      <c r="T13" s="22"/>
      <c r="U13" s="22"/>
      <c r="V13" s="22"/>
      <c r="W13" s="22"/>
      <c r="X13" s="65"/>
      <c r="Y13" s="219"/>
      <c r="Z13" s="58"/>
    </row>
    <row r="14" spans="1:61" ht="53.25" customHeight="1">
      <c r="A14" s="183">
        <v>5</v>
      </c>
      <c r="B14" s="182" t="s">
        <v>201</v>
      </c>
      <c r="C14" s="21" t="s">
        <v>109</v>
      </c>
      <c r="D14" s="20" t="s">
        <v>178</v>
      </c>
      <c r="E14" s="28">
        <v>300000</v>
      </c>
      <c r="F14" s="185">
        <v>0</v>
      </c>
      <c r="G14" s="190">
        <v>300000</v>
      </c>
      <c r="H14" s="186">
        <v>294000</v>
      </c>
      <c r="I14" s="186">
        <v>6000</v>
      </c>
      <c r="J14" s="5"/>
      <c r="K14" s="22"/>
      <c r="L14" s="22"/>
      <c r="M14" s="22"/>
      <c r="N14" s="22"/>
      <c r="O14" s="22"/>
      <c r="P14" s="22"/>
      <c r="Q14" s="22"/>
      <c r="R14" s="22"/>
      <c r="S14" s="22"/>
      <c r="T14" s="22"/>
      <c r="U14" s="22"/>
      <c r="V14" s="22"/>
      <c r="W14" s="22"/>
      <c r="X14" s="65"/>
      <c r="Y14" s="219"/>
      <c r="Z14" s="58"/>
    </row>
    <row r="15" spans="1:61" ht="44.25" customHeight="1">
      <c r="A15" s="239" t="s">
        <v>44</v>
      </c>
      <c r="B15" s="240"/>
      <c r="C15" s="23" t="s">
        <v>54</v>
      </c>
      <c r="D15" s="23" t="s">
        <v>54</v>
      </c>
      <c r="E15" s="29">
        <f>SUM(E9:E14)</f>
        <v>3101986</v>
      </c>
      <c r="F15" s="189">
        <f>SUM(F9:F14)</f>
        <v>1172034.6599999999</v>
      </c>
      <c r="G15" s="189">
        <f>SUM(G9:G13)</f>
        <v>1629951.34</v>
      </c>
      <c r="H15" s="189">
        <f>SUM(H9:H14)</f>
        <v>1483259.34</v>
      </c>
      <c r="I15" s="189">
        <f>SUM(I9:I14)</f>
        <v>446692</v>
      </c>
      <c r="J15" s="76">
        <f t="shared" ref="J15:Y15" si="1">SUM(J9:J12)</f>
        <v>0</v>
      </c>
      <c r="K15" s="76">
        <f t="shared" si="1"/>
        <v>0</v>
      </c>
      <c r="L15" s="76">
        <f t="shared" si="1"/>
        <v>0</v>
      </c>
      <c r="M15" s="76">
        <f t="shared" si="1"/>
        <v>0</v>
      </c>
      <c r="N15" s="76">
        <f t="shared" si="1"/>
        <v>0</v>
      </c>
      <c r="O15" s="76">
        <f t="shared" si="1"/>
        <v>0</v>
      </c>
      <c r="P15" s="76">
        <f t="shared" si="1"/>
        <v>0</v>
      </c>
      <c r="Q15" s="76">
        <f t="shared" si="1"/>
        <v>0</v>
      </c>
      <c r="R15" s="76">
        <f t="shared" si="1"/>
        <v>0</v>
      </c>
      <c r="S15" s="76">
        <f t="shared" si="1"/>
        <v>0</v>
      </c>
      <c r="T15" s="76">
        <f t="shared" si="1"/>
        <v>0</v>
      </c>
      <c r="U15" s="76">
        <f t="shared" si="1"/>
        <v>0</v>
      </c>
      <c r="V15" s="76">
        <f t="shared" si="1"/>
        <v>0</v>
      </c>
      <c r="W15" s="76">
        <f t="shared" si="1"/>
        <v>0</v>
      </c>
      <c r="X15" s="76">
        <f t="shared" si="1"/>
        <v>0</v>
      </c>
      <c r="Y15" s="76">
        <f t="shared" si="1"/>
        <v>0</v>
      </c>
      <c r="Z15" s="58"/>
    </row>
    <row r="16" spans="1:61" ht="15">
      <c r="A16" s="169"/>
      <c r="B16" s="168"/>
      <c r="C16" s="169"/>
      <c r="D16" s="169"/>
      <c r="E16" s="170"/>
      <c r="F16" s="170"/>
      <c r="G16" s="171"/>
      <c r="H16" s="172"/>
      <c r="I16" s="173"/>
      <c r="J16" s="171"/>
      <c r="K16" s="171"/>
      <c r="L16" s="171"/>
      <c r="M16" s="171"/>
      <c r="N16" s="171"/>
      <c r="O16" s="171"/>
      <c r="P16" s="171"/>
      <c r="Q16" s="171"/>
      <c r="R16" s="171"/>
      <c r="S16" s="171"/>
      <c r="T16" s="171"/>
      <c r="U16" s="171"/>
      <c r="V16" s="171"/>
      <c r="W16" s="171"/>
      <c r="X16" s="171"/>
      <c r="Y16" s="171"/>
      <c r="Z16" s="233"/>
    </row>
    <row r="17" spans="1:26" ht="25.5" customHeight="1">
      <c r="A17" s="232" t="s">
        <v>25</v>
      </c>
      <c r="B17" s="247" t="s">
        <v>53</v>
      </c>
      <c r="C17" s="247"/>
      <c r="D17" s="169"/>
      <c r="E17" s="170"/>
      <c r="F17" s="170"/>
      <c r="G17" s="171"/>
      <c r="H17" s="172"/>
      <c r="I17" s="173"/>
      <c r="J17" s="171"/>
      <c r="K17" s="171"/>
      <c r="L17" s="171"/>
      <c r="M17" s="171"/>
      <c r="N17" s="171"/>
      <c r="O17" s="171"/>
      <c r="P17" s="171"/>
      <c r="Q17" s="171"/>
      <c r="R17" s="171"/>
      <c r="S17" s="171"/>
      <c r="T17" s="171"/>
      <c r="U17" s="171"/>
      <c r="V17" s="171"/>
      <c r="W17" s="171"/>
      <c r="X17" s="171"/>
      <c r="Y17" s="171"/>
      <c r="Z17" s="233"/>
    </row>
    <row r="18" spans="1:26" ht="57" customHeight="1">
      <c r="A18" s="72" t="s">
        <v>41</v>
      </c>
      <c r="B18" s="231" t="s">
        <v>46</v>
      </c>
      <c r="C18" s="203" t="s">
        <v>42</v>
      </c>
      <c r="D18" s="204" t="s">
        <v>190</v>
      </c>
      <c r="E18" s="204" t="s">
        <v>51</v>
      </c>
      <c r="F18" s="202" t="s">
        <v>98</v>
      </c>
      <c r="G18" s="202" t="s">
        <v>144</v>
      </c>
      <c r="H18" s="205">
        <v>2012</v>
      </c>
      <c r="I18" s="205">
        <v>2013</v>
      </c>
      <c r="J18" s="205">
        <v>2014</v>
      </c>
      <c r="K18" s="205">
        <v>2015</v>
      </c>
      <c r="L18" s="205">
        <v>2016</v>
      </c>
      <c r="M18" s="205">
        <v>2017</v>
      </c>
      <c r="N18" s="205">
        <v>2018</v>
      </c>
      <c r="O18" s="205">
        <v>2019</v>
      </c>
      <c r="P18" s="205">
        <v>2020</v>
      </c>
      <c r="Q18" s="205">
        <v>2021</v>
      </c>
      <c r="R18" s="205">
        <v>2022</v>
      </c>
      <c r="S18" s="205">
        <v>2023</v>
      </c>
      <c r="T18" s="205">
        <v>2024</v>
      </c>
      <c r="U18" s="205">
        <v>2025</v>
      </c>
      <c r="V18" s="205">
        <v>2026</v>
      </c>
      <c r="W18" s="205">
        <v>2027</v>
      </c>
      <c r="X18" s="205">
        <v>2028</v>
      </c>
      <c r="Y18" s="205">
        <v>2029</v>
      </c>
      <c r="Z18" s="58"/>
    </row>
    <row r="19" spans="1:26" ht="63" customHeight="1">
      <c r="A19" s="220">
        <v>1</v>
      </c>
      <c r="B19" s="73" t="s">
        <v>105</v>
      </c>
      <c r="C19" s="21" t="s">
        <v>109</v>
      </c>
      <c r="D19" s="31" t="s">
        <v>111</v>
      </c>
      <c r="E19" s="32">
        <f>F19+G19</f>
        <v>14981966</v>
      </c>
      <c r="F19" s="33">
        <v>5764607</v>
      </c>
      <c r="G19" s="33">
        <f>SUM(H19:Q19)</f>
        <v>9217359</v>
      </c>
      <c r="H19" s="175">
        <v>1090808</v>
      </c>
      <c r="I19" s="175">
        <v>1053236</v>
      </c>
      <c r="J19" s="175">
        <v>1015665</v>
      </c>
      <c r="K19" s="191">
        <v>978093</v>
      </c>
      <c r="L19" s="35">
        <v>940521</v>
      </c>
      <c r="M19" s="35">
        <v>902951</v>
      </c>
      <c r="N19" s="35">
        <v>865379</v>
      </c>
      <c r="O19" s="35">
        <v>827807</v>
      </c>
      <c r="P19" s="35">
        <v>790236</v>
      </c>
      <c r="Q19" s="35">
        <v>752663</v>
      </c>
      <c r="R19" s="35">
        <v>0</v>
      </c>
      <c r="S19" s="35"/>
      <c r="T19" s="35"/>
      <c r="U19" s="35"/>
      <c r="V19" s="35"/>
      <c r="W19" s="35"/>
      <c r="X19" s="64"/>
      <c r="Y19" s="221"/>
      <c r="Z19" s="58"/>
    </row>
    <row r="20" spans="1:26" ht="66" customHeight="1">
      <c r="A20" s="222">
        <v>2</v>
      </c>
      <c r="B20" s="163" t="s">
        <v>173</v>
      </c>
      <c r="C20" s="21" t="s">
        <v>109</v>
      </c>
      <c r="D20" s="31" t="s">
        <v>121</v>
      </c>
      <c r="E20" s="32">
        <v>66008062</v>
      </c>
      <c r="F20" s="193">
        <v>545128</v>
      </c>
      <c r="G20" s="193">
        <f>SUM(H20:Y20)</f>
        <v>65462934</v>
      </c>
      <c r="H20" s="175">
        <v>700000</v>
      </c>
      <c r="I20" s="175">
        <v>800000</v>
      </c>
      <c r="J20" s="34">
        <v>2500000</v>
      </c>
      <c r="K20" s="36">
        <v>2500000</v>
      </c>
      <c r="L20" s="35">
        <v>2700000</v>
      </c>
      <c r="M20" s="35">
        <v>2700000</v>
      </c>
      <c r="N20" s="35">
        <v>3000000</v>
      </c>
      <c r="O20" s="35">
        <v>3500000</v>
      </c>
      <c r="P20" s="35">
        <v>3224840</v>
      </c>
      <c r="Q20" s="35">
        <v>3472443</v>
      </c>
      <c r="R20" s="35">
        <v>4194532</v>
      </c>
      <c r="S20" s="35">
        <v>4482106</v>
      </c>
      <c r="T20" s="35">
        <v>4432143</v>
      </c>
      <c r="U20" s="35">
        <v>4484413</v>
      </c>
      <c r="V20" s="35">
        <v>5300000</v>
      </c>
      <c r="W20" s="35">
        <v>5300000</v>
      </c>
      <c r="X20" s="35">
        <v>6100000</v>
      </c>
      <c r="Y20" s="36">
        <v>6072457</v>
      </c>
      <c r="Z20" s="58"/>
    </row>
    <row r="21" spans="1:26" ht="88.5" customHeight="1">
      <c r="A21" s="220">
        <v>3</v>
      </c>
      <c r="B21" s="73" t="s">
        <v>177</v>
      </c>
      <c r="C21" s="21" t="s">
        <v>109</v>
      </c>
      <c r="D21" s="31" t="s">
        <v>178</v>
      </c>
      <c r="E21" s="174">
        <v>1828992.84</v>
      </c>
      <c r="F21" s="41">
        <v>0</v>
      </c>
      <c r="G21" s="176">
        <f>H21+I21</f>
        <v>1828992.84</v>
      </c>
      <c r="H21" s="175">
        <v>428536.22</v>
      </c>
      <c r="I21" s="177">
        <v>1400456.62</v>
      </c>
      <c r="J21" s="34"/>
      <c r="K21" s="36"/>
      <c r="L21" s="35"/>
      <c r="M21" s="35"/>
      <c r="N21" s="35"/>
      <c r="O21" s="35"/>
      <c r="P21" s="35"/>
      <c r="Q21" s="35"/>
      <c r="R21" s="35"/>
      <c r="S21" s="35"/>
      <c r="T21" s="35"/>
      <c r="U21" s="35"/>
      <c r="V21" s="35"/>
      <c r="W21" s="35"/>
      <c r="X21" s="35"/>
      <c r="Y21" s="36"/>
      <c r="Z21" s="58"/>
    </row>
    <row r="22" spans="1:26" ht="30.75" customHeight="1">
      <c r="A22" s="223" t="s">
        <v>152</v>
      </c>
      <c r="B22" s="69" t="s">
        <v>168</v>
      </c>
      <c r="C22" s="30" t="s">
        <v>109</v>
      </c>
      <c r="D22" s="70" t="s">
        <v>164</v>
      </c>
      <c r="E22" s="71">
        <f>F22+G22</f>
        <v>50343.5</v>
      </c>
      <c r="F22" s="74">
        <v>23997.5</v>
      </c>
      <c r="G22" s="74">
        <v>26346</v>
      </c>
      <c r="H22" s="188">
        <v>26346</v>
      </c>
      <c r="I22" s="34"/>
      <c r="J22" s="34"/>
      <c r="K22" s="35"/>
      <c r="L22" s="35"/>
      <c r="M22" s="35"/>
      <c r="N22" s="35"/>
      <c r="O22" s="35"/>
      <c r="P22" s="35"/>
      <c r="Q22" s="35"/>
      <c r="R22" s="35"/>
      <c r="S22" s="35"/>
      <c r="T22" s="35"/>
      <c r="U22" s="35"/>
      <c r="V22" s="35"/>
      <c r="W22" s="35"/>
      <c r="X22" s="35"/>
      <c r="Y22" s="36"/>
      <c r="Z22" s="58"/>
    </row>
    <row r="23" spans="1:26" ht="79.5" customHeight="1">
      <c r="A23" s="220">
        <v>5</v>
      </c>
      <c r="B23" s="160" t="s">
        <v>170</v>
      </c>
      <c r="C23" s="30" t="s">
        <v>109</v>
      </c>
      <c r="D23" s="70" t="s">
        <v>169</v>
      </c>
      <c r="E23" s="71">
        <v>3516323</v>
      </c>
      <c r="F23" s="74">
        <v>43050</v>
      </c>
      <c r="G23" s="188">
        <v>3483273</v>
      </c>
      <c r="H23" s="188">
        <v>3473273</v>
      </c>
      <c r="I23" s="175">
        <v>10000</v>
      </c>
      <c r="J23" s="34"/>
      <c r="K23" s="35"/>
      <c r="L23" s="35"/>
      <c r="M23" s="35"/>
      <c r="N23" s="35"/>
      <c r="O23" s="35"/>
      <c r="P23" s="35"/>
      <c r="Q23" s="35"/>
      <c r="R23" s="35"/>
      <c r="S23" s="35"/>
      <c r="T23" s="35"/>
      <c r="U23" s="35"/>
      <c r="V23" s="35"/>
      <c r="W23" s="35"/>
      <c r="X23" s="35"/>
      <c r="Y23" s="36"/>
      <c r="Z23" s="58"/>
    </row>
    <row r="24" spans="1:26" ht="79.5" customHeight="1">
      <c r="A24" s="224" t="s">
        <v>183</v>
      </c>
      <c r="B24" s="160" t="s">
        <v>184</v>
      </c>
      <c r="C24" s="30" t="s">
        <v>109</v>
      </c>
      <c r="D24" s="70" t="s">
        <v>185</v>
      </c>
      <c r="E24" s="71">
        <v>3516323</v>
      </c>
      <c r="F24" s="74">
        <v>0</v>
      </c>
      <c r="G24" s="188">
        <v>3516323</v>
      </c>
      <c r="H24" s="188">
        <v>17220</v>
      </c>
      <c r="I24" s="175">
        <v>2157392</v>
      </c>
      <c r="J24" s="175">
        <v>67926</v>
      </c>
      <c r="K24" s="35"/>
      <c r="L24" s="35"/>
      <c r="M24" s="35"/>
      <c r="N24" s="35"/>
      <c r="O24" s="35"/>
      <c r="P24" s="35"/>
      <c r="Q24" s="35"/>
      <c r="R24" s="35"/>
      <c r="S24" s="35"/>
      <c r="T24" s="35"/>
      <c r="U24" s="35"/>
      <c r="V24" s="35"/>
      <c r="W24" s="35"/>
      <c r="X24" s="35"/>
      <c r="Y24" s="36"/>
      <c r="Z24" s="58"/>
    </row>
    <row r="25" spans="1:26" ht="19.5" customHeight="1">
      <c r="A25" s="241" t="s">
        <v>44</v>
      </c>
      <c r="B25" s="242"/>
      <c r="C25" s="37" t="s">
        <v>54</v>
      </c>
      <c r="D25" s="37" t="s">
        <v>54</v>
      </c>
      <c r="E25" s="77">
        <f t="shared" ref="E25:J25" si="2">SUM(E19:E24)</f>
        <v>89902010.340000004</v>
      </c>
      <c r="F25" s="77">
        <f t="shared" si="2"/>
        <v>6376782.5</v>
      </c>
      <c r="G25" s="187">
        <f t="shared" si="2"/>
        <v>83535227.840000004</v>
      </c>
      <c r="H25" s="187">
        <f t="shared" si="2"/>
        <v>5736183.2199999997</v>
      </c>
      <c r="I25" s="187">
        <f t="shared" si="2"/>
        <v>5421084.6200000001</v>
      </c>
      <c r="J25" s="77">
        <f t="shared" si="2"/>
        <v>3583591</v>
      </c>
      <c r="K25" s="77">
        <f>SUM(K19:K23)</f>
        <v>3478093</v>
      </c>
      <c r="L25" s="77">
        <f>SUM(L19:L22)</f>
        <v>3640521</v>
      </c>
      <c r="M25" s="164">
        <f t="shared" ref="M25:Y25" si="3">SUM(M19:M21)</f>
        <v>3602951</v>
      </c>
      <c r="N25" s="164">
        <f t="shared" si="3"/>
        <v>3865379</v>
      </c>
      <c r="O25" s="164">
        <f t="shared" si="3"/>
        <v>4327807</v>
      </c>
      <c r="P25" s="164">
        <f t="shared" si="3"/>
        <v>4015076</v>
      </c>
      <c r="Q25" s="164">
        <f t="shared" si="3"/>
        <v>4225106</v>
      </c>
      <c r="R25" s="164">
        <f t="shared" si="3"/>
        <v>4194532</v>
      </c>
      <c r="S25" s="164">
        <f t="shared" si="3"/>
        <v>4482106</v>
      </c>
      <c r="T25" s="164">
        <f t="shared" si="3"/>
        <v>4432143</v>
      </c>
      <c r="U25" s="164">
        <f t="shared" si="3"/>
        <v>4484413</v>
      </c>
      <c r="V25" s="164">
        <f t="shared" si="3"/>
        <v>5300000</v>
      </c>
      <c r="W25" s="164">
        <f t="shared" si="3"/>
        <v>5300000</v>
      </c>
      <c r="X25" s="164">
        <f t="shared" si="3"/>
        <v>6100000</v>
      </c>
      <c r="Y25" s="225">
        <f t="shared" si="3"/>
        <v>6072457</v>
      </c>
    </row>
    <row r="26" spans="1:26" ht="39.75" customHeight="1">
      <c r="A26" s="226" t="s">
        <v>28</v>
      </c>
      <c r="B26" s="245" t="s">
        <v>145</v>
      </c>
      <c r="C26" s="246"/>
      <c r="D26" s="246"/>
      <c r="E26" s="246"/>
      <c r="F26" s="246"/>
      <c r="G26" s="246"/>
      <c r="H26" s="246"/>
      <c r="I26" s="246"/>
      <c r="J26" s="246"/>
      <c r="K26" s="246"/>
      <c r="L26" s="246"/>
      <c r="M26" s="246"/>
      <c r="N26" s="246"/>
      <c r="O26" s="246"/>
      <c r="P26" s="246"/>
      <c r="Q26" s="246"/>
      <c r="R26" s="246"/>
      <c r="S26" s="246"/>
      <c r="T26" s="246"/>
      <c r="U26" s="246"/>
      <c r="V26" s="246"/>
      <c r="W26" s="246"/>
      <c r="X26" s="246"/>
      <c r="Y26" s="227"/>
    </row>
    <row r="27" spans="1:26" ht="57.75" customHeight="1">
      <c r="A27" s="220">
        <v>1</v>
      </c>
      <c r="B27" s="39" t="s">
        <v>107</v>
      </c>
      <c r="C27" s="21" t="s">
        <v>109</v>
      </c>
      <c r="D27" s="45" t="s">
        <v>106</v>
      </c>
      <c r="E27" s="40">
        <f>SUM(H27:X27)</f>
        <v>12267061</v>
      </c>
      <c r="F27" s="41">
        <v>0</v>
      </c>
      <c r="G27" s="196">
        <f>SUM(H27:Y27)</f>
        <v>12267061</v>
      </c>
      <c r="H27" s="197">
        <v>819677.2</v>
      </c>
      <c r="I27" s="67">
        <v>1155828</v>
      </c>
      <c r="J27" s="67">
        <v>1120131</v>
      </c>
      <c r="K27" s="42">
        <v>1084433.1000000001</v>
      </c>
      <c r="L27" s="198">
        <v>1048735.6000000001</v>
      </c>
      <c r="M27" s="198">
        <v>1013038.1</v>
      </c>
      <c r="N27" s="43">
        <v>977341</v>
      </c>
      <c r="O27" s="44">
        <v>941643</v>
      </c>
      <c r="P27" s="44">
        <v>905946</v>
      </c>
      <c r="Q27" s="44">
        <v>870245</v>
      </c>
      <c r="R27" s="44">
        <v>890132</v>
      </c>
      <c r="S27" s="44">
        <v>851718</v>
      </c>
      <c r="T27" s="44">
        <v>588193</v>
      </c>
      <c r="U27" s="57"/>
      <c r="V27" s="44"/>
      <c r="W27" s="44"/>
      <c r="X27" s="64"/>
      <c r="Y27" s="221"/>
    </row>
    <row r="28" spans="1:26" ht="20.100000000000001" customHeight="1" thickBot="1">
      <c r="A28" s="243" t="s">
        <v>44</v>
      </c>
      <c r="B28" s="244"/>
      <c r="C28" s="37" t="s">
        <v>54</v>
      </c>
      <c r="D28" s="37" t="s">
        <v>54</v>
      </c>
      <c r="E28" s="38">
        <f>SUM(E27:E27)</f>
        <v>12267061</v>
      </c>
      <c r="F28" s="38">
        <f>SUM(F27)</f>
        <v>0</v>
      </c>
      <c r="G28" s="194">
        <f>SUM(H28:Y28)</f>
        <v>12267061</v>
      </c>
      <c r="H28" s="195">
        <f>H27</f>
        <v>819677.2</v>
      </c>
      <c r="I28" s="195">
        <f t="shared" ref="I28:Y28" si="4">I27</f>
        <v>1155828</v>
      </c>
      <c r="J28" s="195">
        <f t="shared" si="4"/>
        <v>1120131</v>
      </c>
      <c r="K28" s="195">
        <f t="shared" si="4"/>
        <v>1084433.1000000001</v>
      </c>
      <c r="L28" s="38">
        <f t="shared" si="4"/>
        <v>1048735.6000000001</v>
      </c>
      <c r="M28" s="38">
        <f t="shared" si="4"/>
        <v>1013038.1</v>
      </c>
      <c r="N28" s="38">
        <f t="shared" si="4"/>
        <v>977341</v>
      </c>
      <c r="O28" s="38">
        <f t="shared" si="4"/>
        <v>941643</v>
      </c>
      <c r="P28" s="38">
        <f t="shared" si="4"/>
        <v>905946</v>
      </c>
      <c r="Q28" s="38">
        <f t="shared" si="4"/>
        <v>870245</v>
      </c>
      <c r="R28" s="38">
        <f t="shared" si="4"/>
        <v>890132</v>
      </c>
      <c r="S28" s="38">
        <f t="shared" si="4"/>
        <v>851718</v>
      </c>
      <c r="T28" s="38">
        <f t="shared" si="4"/>
        <v>588193</v>
      </c>
      <c r="U28" s="38">
        <f t="shared" si="4"/>
        <v>0</v>
      </c>
      <c r="V28" s="38">
        <f t="shared" si="4"/>
        <v>0</v>
      </c>
      <c r="W28" s="38">
        <f t="shared" si="4"/>
        <v>0</v>
      </c>
      <c r="X28" s="38">
        <f t="shared" si="4"/>
        <v>0</v>
      </c>
      <c r="Y28" s="38">
        <f t="shared" si="4"/>
        <v>0</v>
      </c>
    </row>
    <row r="29" spans="1:26" ht="39" customHeight="1" thickTop="1">
      <c r="A29" s="237" t="s">
        <v>64</v>
      </c>
      <c r="B29" s="238"/>
      <c r="C29" s="228" t="s">
        <v>54</v>
      </c>
      <c r="D29" s="228" t="s">
        <v>54</v>
      </c>
      <c r="E29" s="229">
        <f>E5+E15+E25+E28</f>
        <v>105330835.34</v>
      </c>
      <c r="F29" s="229">
        <v>7410843</v>
      </c>
      <c r="G29" s="230">
        <f>G28+G25+G15</f>
        <v>97432240.180000007</v>
      </c>
      <c r="H29" s="199">
        <f t="shared" ref="H29:Y29" si="5">H5+H15+H25+H28</f>
        <v>8055847.7599999998</v>
      </c>
      <c r="I29" s="199">
        <f t="shared" si="5"/>
        <v>7023604.6200000001</v>
      </c>
      <c r="J29" s="229">
        <f t="shared" si="5"/>
        <v>4703722</v>
      </c>
      <c r="K29" s="229">
        <f t="shared" si="5"/>
        <v>4562526.0999999996</v>
      </c>
      <c r="L29" s="229">
        <f t="shared" si="5"/>
        <v>4689256.5999999996</v>
      </c>
      <c r="M29" s="229">
        <f t="shared" si="5"/>
        <v>4615989.0999999996</v>
      </c>
      <c r="N29" s="229">
        <f t="shared" si="5"/>
        <v>4842720</v>
      </c>
      <c r="O29" s="229">
        <f t="shared" si="5"/>
        <v>5269450</v>
      </c>
      <c r="P29" s="229">
        <f t="shared" si="5"/>
        <v>4921022</v>
      </c>
      <c r="Q29" s="229">
        <f t="shared" si="5"/>
        <v>5095351</v>
      </c>
      <c r="R29" s="229">
        <f t="shared" si="5"/>
        <v>5084664</v>
      </c>
      <c r="S29" s="229">
        <f t="shared" si="5"/>
        <v>5333824</v>
      </c>
      <c r="T29" s="229">
        <f t="shared" si="5"/>
        <v>5020336</v>
      </c>
      <c r="U29" s="229">
        <f t="shared" si="5"/>
        <v>4484413</v>
      </c>
      <c r="V29" s="229">
        <f t="shared" si="5"/>
        <v>5300000</v>
      </c>
      <c r="W29" s="229">
        <f t="shared" si="5"/>
        <v>5300000</v>
      </c>
      <c r="X29" s="229">
        <f t="shared" si="5"/>
        <v>6100000</v>
      </c>
      <c r="Y29" s="229">
        <f t="shared" si="5"/>
        <v>6072457</v>
      </c>
    </row>
    <row r="30" spans="1:26">
      <c r="A30" s="200"/>
      <c r="B30" s="200"/>
      <c r="C30" s="200"/>
      <c r="D30" s="200"/>
      <c r="E30" s="200"/>
      <c r="F30" s="200"/>
      <c r="G30" s="200"/>
      <c r="H30" s="200"/>
      <c r="I30" s="200"/>
      <c r="J30" s="200"/>
      <c r="K30" s="200"/>
      <c r="L30" s="200"/>
      <c r="M30" s="200"/>
      <c r="N30" s="200"/>
      <c r="O30" s="200"/>
      <c r="P30" s="200"/>
      <c r="Q30" s="200"/>
      <c r="R30" s="200"/>
      <c r="S30" s="200"/>
      <c r="T30" s="200"/>
      <c r="U30" s="200"/>
      <c r="V30" s="200"/>
      <c r="W30" s="200"/>
      <c r="X30" s="200"/>
      <c r="Y30" s="200"/>
    </row>
    <row r="31" spans="1:26">
      <c r="A31" s="200"/>
      <c r="B31" s="200"/>
      <c r="C31" s="200"/>
      <c r="D31" s="200"/>
      <c r="E31" s="200"/>
      <c r="F31" s="200"/>
      <c r="G31" s="200"/>
      <c r="H31" s="200"/>
      <c r="I31" s="200"/>
      <c r="J31" s="200"/>
      <c r="K31" s="200"/>
    </row>
    <row r="32" spans="1:26">
      <c r="H32" s="234"/>
      <c r="I32" s="234"/>
    </row>
    <row r="33" spans="6:7">
      <c r="F33" s="58"/>
      <c r="G33" s="58"/>
    </row>
  </sheetData>
  <mergeCells count="13">
    <mergeCell ref="A3:A4"/>
    <mergeCell ref="B3:B4"/>
    <mergeCell ref="C3:C4"/>
    <mergeCell ref="H3:Y3"/>
    <mergeCell ref="D3:D4"/>
    <mergeCell ref="E3:E4"/>
    <mergeCell ref="B8:X8"/>
    <mergeCell ref="A29:B29"/>
    <mergeCell ref="A15:B15"/>
    <mergeCell ref="A25:B25"/>
    <mergeCell ref="A28:B28"/>
    <mergeCell ref="B26:X26"/>
    <mergeCell ref="B17:C17"/>
  </mergeCells>
  <phoneticPr fontId="0" type="noConversion"/>
  <printOptions horizontalCentered="1"/>
  <pageMargins left="0.31496062992125984" right="0.19685039370078741" top="0.39370078740157483" bottom="0.39370078740157483" header="0.15748031496062992" footer="0.15748031496062992"/>
  <pageSetup paperSize="9" scale="80" orientation="landscape" r:id="rId1"/>
  <headerFooter alignWithMargins="0">
    <oddFooter>Strona &amp;P z &amp;N</oddFooter>
  </headerFooter>
</worksheet>
</file>

<file path=xl/worksheets/sheet2.xml><?xml version="1.0" encoding="utf-8"?>
<worksheet xmlns="http://schemas.openxmlformats.org/spreadsheetml/2006/main" xmlns:r="http://schemas.openxmlformats.org/officeDocument/2006/relationships">
  <dimension ref="A1:G51"/>
  <sheetViews>
    <sheetView topLeftCell="A40" workbookViewId="0">
      <selection activeCell="K44" sqref="K44"/>
    </sheetView>
  </sheetViews>
  <sheetFormatPr defaultRowHeight="12.75"/>
  <cols>
    <col min="1" max="1" width="21.85546875" customWidth="1"/>
    <col min="5" max="5" width="10.85546875" customWidth="1"/>
    <col min="7" max="7" width="18.140625" customWidth="1"/>
  </cols>
  <sheetData>
    <row r="1" spans="1:7">
      <c r="A1" s="60" t="s">
        <v>122</v>
      </c>
      <c r="G1" s="59"/>
    </row>
    <row r="2" spans="1:7">
      <c r="A2" s="60" t="s">
        <v>198</v>
      </c>
      <c r="E2" s="60" t="s">
        <v>122</v>
      </c>
      <c r="F2" s="266"/>
      <c r="G2" s="267"/>
    </row>
    <row r="3" spans="1:7">
      <c r="A3" s="51" t="s">
        <v>199</v>
      </c>
      <c r="E3" s="60" t="s">
        <v>156</v>
      </c>
    </row>
    <row r="4" spans="1:7">
      <c r="E4" s="51" t="s">
        <v>157</v>
      </c>
    </row>
    <row r="6" spans="1:7" ht="15.75">
      <c r="C6" s="61" t="s">
        <v>123</v>
      </c>
    </row>
    <row r="7" spans="1:7" ht="15.75">
      <c r="C7" s="61" t="s">
        <v>137</v>
      </c>
    </row>
    <row r="8" spans="1:7" ht="15.75">
      <c r="C8" s="61"/>
    </row>
    <row r="10" spans="1:7" ht="110.25" customHeight="1">
      <c r="A10" s="254" t="s">
        <v>143</v>
      </c>
      <c r="B10" s="256"/>
      <c r="C10" s="256"/>
      <c r="D10" s="256"/>
      <c r="E10" s="256"/>
      <c r="F10" s="256"/>
      <c r="G10" s="256"/>
    </row>
    <row r="11" spans="1:7" ht="42" customHeight="1">
      <c r="A11" s="254" t="s">
        <v>136</v>
      </c>
      <c r="B11" s="256"/>
      <c r="C11" s="256"/>
      <c r="D11" s="256"/>
      <c r="E11" s="256"/>
      <c r="F11" s="256"/>
      <c r="G11" s="256"/>
    </row>
    <row r="12" spans="1:7" ht="33" customHeight="1">
      <c r="A12" s="254" t="s">
        <v>124</v>
      </c>
      <c r="B12" s="256"/>
      <c r="C12" s="256"/>
      <c r="D12" s="256"/>
      <c r="E12" s="256"/>
      <c r="F12" s="256"/>
      <c r="G12" s="256"/>
    </row>
    <row r="13" spans="1:7" ht="30.75" customHeight="1">
      <c r="A13" s="254" t="s">
        <v>125</v>
      </c>
      <c r="B13" s="256"/>
      <c r="C13" s="256"/>
      <c r="D13" s="256"/>
      <c r="E13" s="256"/>
      <c r="F13" s="256"/>
      <c r="G13" s="256"/>
    </row>
    <row r="14" spans="1:7" ht="13.5">
      <c r="A14" s="254" t="s">
        <v>126</v>
      </c>
      <c r="B14" s="256"/>
      <c r="C14" s="256"/>
      <c r="D14" s="256"/>
      <c r="E14" s="256"/>
      <c r="F14" s="256"/>
      <c r="G14" s="256"/>
    </row>
    <row r="15" spans="1:7" ht="15" customHeight="1">
      <c r="A15" s="254" t="s">
        <v>127</v>
      </c>
      <c r="B15" s="256"/>
      <c r="C15" s="256"/>
      <c r="D15" s="256"/>
      <c r="E15" s="256"/>
      <c r="F15" s="256"/>
      <c r="G15" s="256"/>
    </row>
    <row r="16" spans="1:7" ht="29.25" customHeight="1">
      <c r="A16" s="254" t="s">
        <v>128</v>
      </c>
      <c r="B16" s="256"/>
      <c r="C16" s="256"/>
      <c r="D16" s="256"/>
      <c r="E16" s="256"/>
      <c r="F16" s="256"/>
      <c r="G16" s="256"/>
    </row>
    <row r="17" spans="1:7" ht="30" customHeight="1">
      <c r="A17" s="254" t="s">
        <v>129</v>
      </c>
      <c r="B17" s="256"/>
      <c r="C17" s="256"/>
      <c r="D17" s="256"/>
      <c r="E17" s="256"/>
      <c r="F17" s="256"/>
      <c r="G17" s="256"/>
    </row>
    <row r="18" spans="1:7" ht="27.75" customHeight="1">
      <c r="A18" s="254" t="s">
        <v>130</v>
      </c>
      <c r="B18" s="260"/>
      <c r="C18" s="260"/>
      <c r="D18" s="260"/>
      <c r="E18" s="260"/>
      <c r="F18" s="260"/>
      <c r="G18" s="260"/>
    </row>
    <row r="19" spans="1:7" ht="31.5" customHeight="1">
      <c r="A19" s="257" t="s">
        <v>131</v>
      </c>
      <c r="B19" s="258"/>
      <c r="C19" s="258"/>
      <c r="D19" s="258"/>
      <c r="E19" s="258"/>
      <c r="F19" s="258"/>
      <c r="G19" s="258"/>
    </row>
    <row r="20" spans="1:7" ht="32.25" customHeight="1">
      <c r="A20" s="257" t="s">
        <v>132</v>
      </c>
      <c r="B20" s="258"/>
      <c r="C20" s="258"/>
      <c r="D20" s="258"/>
      <c r="E20" s="258"/>
      <c r="F20" s="258"/>
      <c r="G20" s="258"/>
    </row>
    <row r="21" spans="1:7" ht="114.75" customHeight="1">
      <c r="A21" s="268" t="s">
        <v>194</v>
      </c>
      <c r="B21" s="264"/>
      <c r="C21" s="264"/>
      <c r="D21" s="264"/>
      <c r="E21" s="264"/>
      <c r="F21" s="264"/>
      <c r="G21" s="264"/>
    </row>
    <row r="22" spans="1:7" ht="52.5" customHeight="1">
      <c r="A22" s="268" t="s">
        <v>138</v>
      </c>
      <c r="B22" s="264"/>
      <c r="C22" s="264"/>
      <c r="D22" s="264"/>
      <c r="E22" s="264"/>
      <c r="F22" s="264"/>
      <c r="G22" s="264"/>
    </row>
    <row r="23" spans="1:7" ht="48" customHeight="1">
      <c r="A23" s="268" t="s">
        <v>139</v>
      </c>
      <c r="B23" s="264"/>
      <c r="C23" s="264"/>
      <c r="D23" s="264"/>
      <c r="E23" s="264"/>
      <c r="F23" s="264"/>
      <c r="G23" s="264"/>
    </row>
    <row r="24" spans="1:7" ht="37.5" customHeight="1">
      <c r="A24" s="268" t="s">
        <v>146</v>
      </c>
      <c r="B24" s="264"/>
      <c r="C24" s="264"/>
      <c r="D24" s="264"/>
      <c r="E24" s="264"/>
      <c r="F24" s="264"/>
      <c r="G24" s="264"/>
    </row>
    <row r="25" spans="1:7" ht="64.5" customHeight="1">
      <c r="A25" s="255" t="s">
        <v>188</v>
      </c>
      <c r="B25" s="255"/>
      <c r="C25" s="255"/>
      <c r="D25" s="255"/>
      <c r="E25" s="255"/>
      <c r="F25" s="255"/>
      <c r="G25" s="255"/>
    </row>
    <row r="26" spans="1:7" ht="30.75" customHeight="1">
      <c r="A26" s="254" t="s">
        <v>147</v>
      </c>
      <c r="B26" s="254"/>
      <c r="C26" s="254"/>
      <c r="D26" s="254"/>
      <c r="E26" s="254"/>
      <c r="F26" s="254"/>
      <c r="G26" s="254"/>
    </row>
    <row r="27" spans="1:7" ht="114.75" customHeight="1">
      <c r="A27" s="255" t="s">
        <v>200</v>
      </c>
      <c r="B27" s="255"/>
      <c r="C27" s="255"/>
      <c r="D27" s="255"/>
      <c r="E27" s="255"/>
      <c r="F27" s="255"/>
      <c r="G27" s="255"/>
    </row>
    <row r="28" spans="1:7" ht="45.75" customHeight="1">
      <c r="A28" s="254" t="s">
        <v>140</v>
      </c>
      <c r="B28" s="261"/>
      <c r="C28" s="261"/>
      <c r="D28" s="261"/>
      <c r="E28" s="261"/>
      <c r="F28" s="261"/>
      <c r="G28" s="261"/>
    </row>
    <row r="29" spans="1:7" ht="15.75">
      <c r="A29" s="62" t="s">
        <v>133</v>
      </c>
      <c r="B29" s="62"/>
      <c r="C29" s="62"/>
      <c r="D29" s="62"/>
      <c r="E29" s="62"/>
      <c r="F29" s="62"/>
      <c r="G29" s="62"/>
    </row>
    <row r="30" spans="1:7" ht="33" customHeight="1">
      <c r="A30" s="262" t="s">
        <v>134</v>
      </c>
      <c r="B30" s="262"/>
      <c r="C30" s="262"/>
      <c r="D30" s="262"/>
      <c r="E30" s="262"/>
      <c r="F30" s="262"/>
      <c r="G30" s="262"/>
    </row>
    <row r="31" spans="1:7" ht="15.75">
      <c r="A31" s="62" t="s">
        <v>135</v>
      </c>
      <c r="B31" s="62"/>
      <c r="C31" s="62"/>
      <c r="D31" s="62"/>
      <c r="E31" s="62"/>
      <c r="F31" s="62"/>
      <c r="G31" s="62"/>
    </row>
    <row r="32" spans="1:7" ht="15.75">
      <c r="A32" s="62" t="s">
        <v>141</v>
      </c>
      <c r="B32" s="62"/>
      <c r="C32" s="62"/>
      <c r="D32" s="62"/>
      <c r="E32" s="62"/>
      <c r="F32" s="62"/>
      <c r="G32" s="62"/>
    </row>
    <row r="33" spans="1:7" ht="15.75">
      <c r="A33" s="62" t="s">
        <v>142</v>
      </c>
      <c r="B33" s="62"/>
      <c r="C33" s="62"/>
      <c r="D33" s="62"/>
      <c r="E33" s="62"/>
      <c r="F33" s="62"/>
      <c r="G33" s="62"/>
    </row>
    <row r="34" spans="1:7" ht="34.5" customHeight="1">
      <c r="A34" s="259" t="s">
        <v>193</v>
      </c>
      <c r="B34" s="256"/>
      <c r="C34" s="256"/>
      <c r="D34" s="256"/>
      <c r="E34" s="256"/>
      <c r="F34" s="256"/>
      <c r="G34" s="256"/>
    </row>
    <row r="35" spans="1:7" ht="34.5" customHeight="1">
      <c r="A35" s="254" t="s">
        <v>165</v>
      </c>
      <c r="B35" s="256"/>
      <c r="C35" s="256"/>
      <c r="D35" s="256"/>
      <c r="E35" s="256"/>
      <c r="F35" s="256"/>
      <c r="G35" s="256"/>
    </row>
    <row r="36" spans="1:7" ht="85.5" customHeight="1">
      <c r="A36" s="254" t="s">
        <v>166</v>
      </c>
      <c r="B36" s="256"/>
      <c r="C36" s="256"/>
      <c r="D36" s="256"/>
      <c r="E36" s="256"/>
      <c r="F36" s="256"/>
      <c r="G36" s="256"/>
    </row>
    <row r="37" spans="1:7" ht="77.25" customHeight="1">
      <c r="A37" s="263" t="s">
        <v>196</v>
      </c>
      <c r="B37" s="264"/>
      <c r="C37" s="264"/>
      <c r="D37" s="264"/>
      <c r="E37" s="264"/>
      <c r="F37" s="264"/>
      <c r="G37" s="264"/>
    </row>
    <row r="38" spans="1:7" ht="51" customHeight="1">
      <c r="A38" s="254" t="s">
        <v>174</v>
      </c>
      <c r="B38" s="254"/>
      <c r="C38" s="254"/>
      <c r="D38" s="254"/>
      <c r="E38" s="254"/>
      <c r="F38" s="254"/>
      <c r="G38" s="254"/>
    </row>
    <row r="39" spans="1:7" ht="51" customHeight="1">
      <c r="A39" s="254" t="s">
        <v>148</v>
      </c>
      <c r="B39" s="254"/>
      <c r="C39" s="254"/>
      <c r="D39" s="254"/>
      <c r="E39" s="254"/>
      <c r="F39" s="254"/>
      <c r="G39" s="254"/>
    </row>
    <row r="40" spans="1:7" ht="50.25" customHeight="1">
      <c r="A40" s="254" t="s">
        <v>175</v>
      </c>
      <c r="B40" s="254"/>
      <c r="C40" s="254"/>
      <c r="D40" s="254"/>
      <c r="E40" s="254"/>
      <c r="F40" s="254"/>
      <c r="G40" s="254"/>
    </row>
    <row r="41" spans="1:7" ht="52.5" customHeight="1">
      <c r="A41" s="254" t="s">
        <v>176</v>
      </c>
      <c r="B41" s="254"/>
      <c r="C41" s="254"/>
      <c r="D41" s="254"/>
      <c r="E41" s="254"/>
      <c r="F41" s="254"/>
      <c r="G41" s="254"/>
    </row>
    <row r="42" spans="1:7" ht="35.25" customHeight="1">
      <c r="A42" s="254" t="s">
        <v>187</v>
      </c>
      <c r="B42" s="254"/>
      <c r="C42" s="254"/>
      <c r="D42" s="254"/>
      <c r="E42" s="254"/>
      <c r="F42" s="254"/>
      <c r="G42" s="254"/>
    </row>
    <row r="43" spans="1:7" ht="51" customHeight="1">
      <c r="A43" s="254" t="s">
        <v>202</v>
      </c>
      <c r="B43" s="254"/>
      <c r="C43" s="254"/>
      <c r="D43" s="254"/>
      <c r="E43" s="254"/>
      <c r="F43" s="254"/>
      <c r="G43" s="254"/>
    </row>
    <row r="44" spans="1:7" ht="63.75" customHeight="1">
      <c r="A44" s="259" t="s">
        <v>195</v>
      </c>
      <c r="B44" s="256"/>
      <c r="C44" s="256"/>
      <c r="D44" s="256"/>
      <c r="E44" s="256"/>
      <c r="F44" s="256"/>
      <c r="G44" s="256"/>
    </row>
    <row r="45" spans="1:7" ht="54" customHeight="1">
      <c r="A45" s="254" t="s">
        <v>150</v>
      </c>
      <c r="B45" s="260"/>
      <c r="C45" s="260"/>
      <c r="D45" s="260"/>
      <c r="E45" s="260"/>
      <c r="F45" s="260"/>
      <c r="G45" s="260"/>
    </row>
    <row r="46" spans="1:7" ht="63.75" customHeight="1">
      <c r="A46" s="254" t="s">
        <v>151</v>
      </c>
      <c r="B46" s="260"/>
      <c r="C46" s="260"/>
      <c r="D46" s="260"/>
      <c r="E46" s="260"/>
      <c r="F46" s="260"/>
      <c r="G46" s="260"/>
    </row>
    <row r="47" spans="1:7" ht="78" customHeight="1">
      <c r="A47" s="254" t="s">
        <v>179</v>
      </c>
      <c r="B47" s="260"/>
      <c r="C47" s="260"/>
      <c r="D47" s="260"/>
      <c r="E47" s="260"/>
      <c r="F47" s="260"/>
      <c r="G47" s="260"/>
    </row>
    <row r="48" spans="1:7" ht="33.75" customHeight="1">
      <c r="A48" s="254" t="s">
        <v>167</v>
      </c>
      <c r="B48" s="260"/>
      <c r="C48" s="260"/>
      <c r="D48" s="260"/>
      <c r="E48" s="260"/>
      <c r="F48" s="260"/>
      <c r="G48" s="260"/>
    </row>
    <row r="49" spans="1:7" ht="65.25" customHeight="1">
      <c r="A49" s="265" t="s">
        <v>186</v>
      </c>
      <c r="B49" s="265"/>
      <c r="C49" s="265"/>
      <c r="D49" s="265"/>
      <c r="E49" s="265"/>
      <c r="F49" s="265"/>
      <c r="G49" s="265"/>
    </row>
    <row r="50" spans="1:7" ht="47.25" customHeight="1">
      <c r="A50" s="265" t="s">
        <v>191</v>
      </c>
      <c r="B50" s="265"/>
      <c r="C50" s="265"/>
      <c r="D50" s="265"/>
      <c r="E50" s="265"/>
      <c r="F50" s="265"/>
      <c r="G50" s="265"/>
    </row>
    <row r="51" spans="1:7" ht="87" customHeight="1">
      <c r="A51" s="259" t="s">
        <v>192</v>
      </c>
      <c r="B51" s="260"/>
      <c r="C51" s="260"/>
      <c r="D51" s="260"/>
      <c r="E51" s="260"/>
      <c r="F51" s="260"/>
      <c r="G51" s="260"/>
    </row>
  </sheetData>
  <mergeCells count="39">
    <mergeCell ref="A50:G50"/>
    <mergeCell ref="A42:G42"/>
    <mergeCell ref="F2:G2"/>
    <mergeCell ref="A10:G10"/>
    <mergeCell ref="A11:G11"/>
    <mergeCell ref="A12:G12"/>
    <mergeCell ref="A13:G13"/>
    <mergeCell ref="A14:G14"/>
    <mergeCell ref="A15:G15"/>
    <mergeCell ref="A16:G16"/>
    <mergeCell ref="A21:G21"/>
    <mergeCell ref="A22:G22"/>
    <mergeCell ref="A23:G23"/>
    <mergeCell ref="A24:G24"/>
    <mergeCell ref="A17:G17"/>
    <mergeCell ref="A18:G18"/>
    <mergeCell ref="A19:G19"/>
    <mergeCell ref="A20:G20"/>
    <mergeCell ref="A51:G51"/>
    <mergeCell ref="A28:G28"/>
    <mergeCell ref="A30:G30"/>
    <mergeCell ref="A34:G34"/>
    <mergeCell ref="A37:G37"/>
    <mergeCell ref="A38:G38"/>
    <mergeCell ref="A47:G47"/>
    <mergeCell ref="A39:G39"/>
    <mergeCell ref="A45:G45"/>
    <mergeCell ref="A49:G49"/>
    <mergeCell ref="A48:G48"/>
    <mergeCell ref="A46:G46"/>
    <mergeCell ref="A25:G25"/>
    <mergeCell ref="A44:G44"/>
    <mergeCell ref="A43:G43"/>
    <mergeCell ref="A27:G27"/>
    <mergeCell ref="A26:G26"/>
    <mergeCell ref="A40:G40"/>
    <mergeCell ref="A41:G41"/>
    <mergeCell ref="A35:G35"/>
    <mergeCell ref="A36:G36"/>
  </mergeCells>
  <phoneticPr fontId="12" type="noConversion"/>
  <pageMargins left="0.75" right="0.56000000000000005" top="1" bottom="1" header="0.5" footer="0.5"/>
  <pageSetup paperSize="9" orientation="portrait" verticalDpi="0" r:id="rId1"/>
  <headerFooter alignWithMargins="0">
    <oddFooter>Strona &amp;P</oddFooter>
  </headerFooter>
</worksheet>
</file>

<file path=xl/worksheets/sheet3.xml><?xml version="1.0" encoding="utf-8"?>
<worksheet xmlns="http://schemas.openxmlformats.org/spreadsheetml/2006/main" xmlns:r="http://schemas.openxmlformats.org/officeDocument/2006/relationships">
  <dimension ref="A1:E18"/>
  <sheetViews>
    <sheetView topLeftCell="A4" workbookViewId="0">
      <selection activeCell="F27" sqref="F27"/>
    </sheetView>
  </sheetViews>
  <sheetFormatPr defaultRowHeight="12.75"/>
  <cols>
    <col min="1" max="1" width="7.140625" customWidth="1"/>
    <col min="2" max="2" width="25.28515625" customWidth="1"/>
    <col min="3" max="3" width="13.140625" customWidth="1"/>
    <col min="4" max="4" width="14" customWidth="1"/>
    <col min="5" max="5" width="10.140625" customWidth="1"/>
  </cols>
  <sheetData>
    <row r="1" spans="1:5">
      <c r="E1" t="s">
        <v>87</v>
      </c>
    </row>
    <row r="3" spans="1:5" ht="13.5" thickBot="1"/>
    <row r="4" spans="1:5" s="2" customFormat="1" ht="30" customHeight="1" thickTop="1" thickBot="1">
      <c r="B4" s="270" t="s">
        <v>117</v>
      </c>
      <c r="C4" s="271"/>
      <c r="D4" s="56">
        <v>14379729.91</v>
      </c>
    </row>
    <row r="5" spans="1:5" ht="25.5" customHeight="1" thickTop="1">
      <c r="B5" s="1"/>
      <c r="D5" s="4"/>
    </row>
    <row r="7" spans="1:5" ht="12.75" customHeight="1">
      <c r="A7" s="269" t="s">
        <v>97</v>
      </c>
      <c r="B7" s="269"/>
      <c r="C7" s="269"/>
      <c r="D7" s="269"/>
      <c r="E7" s="8"/>
    </row>
    <row r="8" spans="1:5" ht="24" customHeight="1">
      <c r="A8" s="269"/>
      <c r="B8" s="269"/>
      <c r="C8" s="269"/>
      <c r="D8" s="269"/>
      <c r="E8" s="8"/>
    </row>
    <row r="9" spans="1:5" ht="24" customHeight="1">
      <c r="A9" s="8"/>
      <c r="B9" s="9"/>
      <c r="C9" s="8"/>
      <c r="D9" s="18"/>
      <c r="E9" s="8"/>
    </row>
    <row r="10" spans="1:5" ht="13.5" thickBot="1">
      <c r="A10" s="8"/>
      <c r="B10" s="8"/>
      <c r="C10" s="8"/>
      <c r="D10" s="8"/>
      <c r="E10" s="8"/>
    </row>
    <row r="11" spans="1:5" s="3" customFormat="1" ht="30.75" customHeight="1" thickBot="1">
      <c r="A11" s="10" t="s">
        <v>41</v>
      </c>
      <c r="B11" s="11" t="s">
        <v>1</v>
      </c>
      <c r="C11" s="11">
        <v>2009</v>
      </c>
      <c r="D11" s="19">
        <v>2010</v>
      </c>
      <c r="E11" s="16"/>
    </row>
    <row r="12" spans="1:5" ht="39" customHeight="1">
      <c r="A12" s="12" t="s">
        <v>22</v>
      </c>
      <c r="B12" s="13" t="s">
        <v>38</v>
      </c>
      <c r="C12" s="6">
        <v>33450234</v>
      </c>
      <c r="D12" s="6">
        <v>34081295</v>
      </c>
      <c r="E12" s="8"/>
    </row>
    <row r="13" spans="1:5" ht="39" customHeight="1">
      <c r="A13" s="14" t="s">
        <v>23</v>
      </c>
      <c r="B13" s="15" t="s">
        <v>58</v>
      </c>
      <c r="C13" s="7">
        <v>79810</v>
      </c>
      <c r="D13" s="7">
        <v>3340</v>
      </c>
      <c r="E13" s="8"/>
    </row>
    <row r="14" spans="1:5" ht="39" customHeight="1">
      <c r="A14" s="14" t="s">
        <v>26</v>
      </c>
      <c r="B14" s="15" t="s">
        <v>39</v>
      </c>
      <c r="C14" s="7">
        <v>28574358</v>
      </c>
      <c r="D14" s="7">
        <v>33528397</v>
      </c>
      <c r="E14" s="17"/>
    </row>
    <row r="15" spans="1:5" ht="39" customHeight="1">
      <c r="A15" s="14" t="s">
        <v>27</v>
      </c>
      <c r="B15" s="15" t="s">
        <v>40</v>
      </c>
      <c r="C15" s="7">
        <v>35519045</v>
      </c>
      <c r="D15" s="7">
        <v>37165824</v>
      </c>
      <c r="E15" s="17"/>
    </row>
    <row r="16" spans="1:5" ht="39" customHeight="1" thickBot="1">
      <c r="A16" s="24" t="s">
        <v>65</v>
      </c>
      <c r="B16" s="25" t="s">
        <v>50</v>
      </c>
      <c r="C16" s="26">
        <f>(C12+C13-C14)/C15</f>
        <v>0.13952193816021799</v>
      </c>
      <c r="D16" s="27">
        <f>(D12+D13-D14)/D15</f>
        <v>1.4966384170575634E-2</v>
      </c>
      <c r="E16" s="8"/>
    </row>
    <row r="17" spans="1:5">
      <c r="A17" s="8"/>
      <c r="B17" s="8"/>
      <c r="C17" s="8"/>
      <c r="D17" s="8"/>
      <c r="E17" s="8"/>
    </row>
    <row r="18" spans="1:5">
      <c r="A18" s="8"/>
      <c r="B18" s="8"/>
      <c r="C18" s="8"/>
      <c r="D18" s="8"/>
      <c r="E18" s="8"/>
    </row>
  </sheetData>
  <mergeCells count="2">
    <mergeCell ref="A7:D8"/>
    <mergeCell ref="B4:C4"/>
  </mergeCells>
  <phoneticPr fontId="0"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dimension ref="A1:AK248"/>
  <sheetViews>
    <sheetView topLeftCell="A4" zoomScaleNormal="100" workbookViewId="0">
      <selection activeCell="F19" sqref="F19"/>
    </sheetView>
  </sheetViews>
  <sheetFormatPr defaultRowHeight="12.75"/>
  <cols>
    <col min="1" max="1" width="6.5703125" customWidth="1"/>
    <col min="2" max="2" width="7.28515625" customWidth="1"/>
    <col min="3" max="3" width="43" customWidth="1"/>
    <col min="4" max="4" width="0.7109375" customWidth="1"/>
    <col min="5" max="5" width="15.85546875" customWidth="1"/>
    <col min="6" max="6" width="14" bestFit="1" customWidth="1"/>
    <col min="7" max="7" width="14" customWidth="1"/>
    <col min="8" max="9" width="13.5703125" bestFit="1" customWidth="1"/>
    <col min="10" max="10" width="15.5703125" bestFit="1" customWidth="1"/>
    <col min="11" max="11" width="13.5703125" bestFit="1" customWidth="1"/>
    <col min="12" max="12" width="13.42578125" customWidth="1"/>
    <col min="13" max="13" width="11.5703125" customWidth="1"/>
    <col min="14" max="22" width="10.42578125" bestFit="1" customWidth="1"/>
  </cols>
  <sheetData>
    <row r="1" spans="1:31">
      <c r="A1" s="46"/>
      <c r="B1" s="47"/>
      <c r="C1" s="48"/>
      <c r="D1" s="47"/>
      <c r="E1" s="47"/>
      <c r="F1" s="47"/>
      <c r="G1" s="47"/>
      <c r="H1" s="47" t="s">
        <v>155</v>
      </c>
      <c r="I1" s="47"/>
      <c r="J1" s="79"/>
      <c r="K1" s="47"/>
      <c r="L1" s="47"/>
      <c r="M1" s="49"/>
      <c r="N1" s="55"/>
      <c r="O1" s="55"/>
      <c r="P1" s="55"/>
      <c r="Q1" s="55"/>
      <c r="R1" s="55"/>
      <c r="S1" s="55"/>
      <c r="T1" s="55"/>
      <c r="U1" s="55"/>
      <c r="V1" s="78"/>
    </row>
    <row r="2" spans="1:31">
      <c r="A2" s="46"/>
      <c r="B2" s="47"/>
      <c r="C2" s="63"/>
      <c r="D2" s="47"/>
      <c r="E2" s="80" t="s">
        <v>120</v>
      </c>
      <c r="F2" s="47"/>
      <c r="G2" s="47"/>
      <c r="H2" s="47"/>
      <c r="I2" s="47"/>
      <c r="J2" s="47"/>
      <c r="K2" s="47"/>
      <c r="L2" s="47"/>
      <c r="M2" s="49"/>
      <c r="N2" s="55"/>
      <c r="O2" s="55"/>
      <c r="P2" s="55"/>
      <c r="Q2" s="55"/>
      <c r="R2" s="55"/>
      <c r="S2" s="55"/>
      <c r="T2" s="55"/>
      <c r="U2" s="55"/>
      <c r="V2" s="55"/>
      <c r="W2" s="51"/>
      <c r="X2" s="51"/>
      <c r="Y2" s="51"/>
      <c r="Z2" s="51"/>
      <c r="AA2" s="51"/>
      <c r="AB2" s="51"/>
      <c r="AC2" s="51"/>
      <c r="AD2" s="51"/>
      <c r="AE2" s="51"/>
    </row>
    <row r="3" spans="1:31">
      <c r="A3" s="46"/>
      <c r="B3" s="47"/>
      <c r="C3" s="48"/>
      <c r="D3" s="47"/>
      <c r="E3" s="47"/>
      <c r="F3" s="47" t="s">
        <v>96</v>
      </c>
      <c r="G3" s="47"/>
      <c r="H3" s="47"/>
      <c r="I3" s="47"/>
      <c r="J3" s="47"/>
      <c r="K3" s="47"/>
      <c r="L3" s="47"/>
      <c r="M3" s="49"/>
      <c r="N3" s="55"/>
      <c r="O3" s="55"/>
      <c r="P3" s="55"/>
      <c r="Q3" s="55"/>
      <c r="R3" s="55"/>
      <c r="S3" s="55"/>
      <c r="T3" s="55"/>
      <c r="U3" s="55"/>
      <c r="V3" s="55"/>
      <c r="W3" s="51"/>
      <c r="X3" s="51"/>
      <c r="Y3" s="51"/>
      <c r="Z3" s="51"/>
      <c r="AA3" s="51"/>
      <c r="AB3" s="51"/>
      <c r="AC3" s="51"/>
      <c r="AD3" s="51"/>
      <c r="AE3" s="51"/>
    </row>
    <row r="4" spans="1:31" ht="13.5" thickBot="1">
      <c r="A4" s="46"/>
      <c r="B4" s="47"/>
      <c r="C4" s="48"/>
      <c r="D4" s="47"/>
      <c r="E4" s="47"/>
      <c r="F4" s="47"/>
      <c r="G4" s="47"/>
      <c r="H4" s="47"/>
      <c r="I4" s="47"/>
      <c r="J4" s="47"/>
      <c r="K4" s="47"/>
      <c r="L4" s="47"/>
      <c r="M4" s="49"/>
      <c r="N4" s="55"/>
      <c r="O4" s="55"/>
      <c r="P4" s="55"/>
      <c r="Q4" s="55"/>
      <c r="R4" s="55"/>
      <c r="S4" s="55"/>
      <c r="T4" s="55"/>
      <c r="U4" s="55"/>
      <c r="V4" s="78"/>
      <c r="W4" s="51"/>
      <c r="X4" s="51"/>
      <c r="Y4" s="51"/>
      <c r="Z4" s="51"/>
      <c r="AA4" s="51"/>
      <c r="AB4" s="51"/>
      <c r="AC4" s="51"/>
      <c r="AD4" s="51"/>
      <c r="AE4" s="51"/>
    </row>
    <row r="5" spans="1:31" ht="24.75" customHeight="1" thickBot="1">
      <c r="A5" s="52" t="s">
        <v>0</v>
      </c>
      <c r="B5" s="302" t="s">
        <v>1</v>
      </c>
      <c r="C5" s="303"/>
      <c r="D5" s="53" t="s">
        <v>116</v>
      </c>
      <c r="E5" s="53">
        <v>2012</v>
      </c>
      <c r="F5" s="53">
        <v>2013</v>
      </c>
      <c r="G5" s="53">
        <v>2014</v>
      </c>
      <c r="H5" s="53">
        <v>2015</v>
      </c>
      <c r="I5" s="53">
        <v>2016</v>
      </c>
      <c r="J5" s="53">
        <v>2017</v>
      </c>
      <c r="K5" s="53">
        <v>2018</v>
      </c>
      <c r="L5" s="54">
        <v>2019</v>
      </c>
      <c r="M5" s="54">
        <v>2020</v>
      </c>
      <c r="N5" s="54">
        <v>2021</v>
      </c>
      <c r="O5" s="54">
        <v>2022</v>
      </c>
      <c r="P5" s="54">
        <v>2023</v>
      </c>
      <c r="Q5" s="54">
        <v>2024</v>
      </c>
      <c r="R5" s="54">
        <v>2025</v>
      </c>
      <c r="S5" s="54">
        <v>2026</v>
      </c>
      <c r="T5" s="54">
        <v>2027</v>
      </c>
      <c r="U5" s="54">
        <v>2028</v>
      </c>
      <c r="V5" s="54">
        <v>2029</v>
      </c>
      <c r="W5" s="51"/>
      <c r="X5" s="51"/>
      <c r="Y5" s="51"/>
      <c r="Z5" s="51"/>
      <c r="AA5" s="51"/>
      <c r="AB5" s="51"/>
      <c r="AC5" s="51"/>
      <c r="AD5" s="51"/>
      <c r="AE5" s="51"/>
    </row>
    <row r="6" spans="1:31" ht="15.75">
      <c r="A6" s="81" t="s">
        <v>21</v>
      </c>
      <c r="B6" s="304" t="s">
        <v>2</v>
      </c>
      <c r="C6" s="305"/>
      <c r="D6" s="82">
        <f>D7+D8</f>
        <v>40538695</v>
      </c>
      <c r="E6" s="166">
        <f t="shared" ref="E6:L6" si="0">E7+E8</f>
        <v>42400244.479999997</v>
      </c>
      <c r="F6" s="82">
        <f t="shared" si="0"/>
        <v>42115829</v>
      </c>
      <c r="G6" s="82">
        <f>G7+G8</f>
        <v>41421618</v>
      </c>
      <c r="H6" s="82">
        <f t="shared" si="0"/>
        <v>40631683</v>
      </c>
      <c r="I6" s="82">
        <f t="shared" si="0"/>
        <v>42488318</v>
      </c>
      <c r="J6" s="82">
        <f t="shared" si="0"/>
        <v>42710308</v>
      </c>
      <c r="K6" s="82">
        <f t="shared" si="0"/>
        <v>43360311</v>
      </c>
      <c r="L6" s="82">
        <f t="shared" si="0"/>
        <v>44968893</v>
      </c>
      <c r="M6" s="159">
        <f t="shared" ref="M6:R6" si="1">M7+M8</f>
        <v>43097526.280000001</v>
      </c>
      <c r="N6" s="159">
        <f t="shared" si="1"/>
        <v>44205728</v>
      </c>
      <c r="O6" s="159">
        <f t="shared" si="1"/>
        <v>45635620</v>
      </c>
      <c r="P6" s="159">
        <f t="shared" si="1"/>
        <v>46091976.200000003</v>
      </c>
      <c r="Q6" s="159">
        <f t="shared" si="1"/>
        <v>46552895.962000005</v>
      </c>
      <c r="R6" s="159">
        <f t="shared" si="1"/>
        <v>47018424.921620004</v>
      </c>
      <c r="S6" s="159">
        <f>S7+S8</f>
        <v>47921806</v>
      </c>
      <c r="T6" s="159">
        <f>T7+T8</f>
        <v>48159908</v>
      </c>
      <c r="U6" s="159">
        <f>U7+U8</f>
        <v>49196484</v>
      </c>
      <c r="V6" s="159">
        <f>V7+V8</f>
        <v>49224027</v>
      </c>
      <c r="W6" s="51"/>
      <c r="X6" s="51"/>
      <c r="Y6" s="51"/>
      <c r="Z6" s="51"/>
      <c r="AA6" s="51"/>
      <c r="AB6" s="51"/>
      <c r="AC6" s="51"/>
      <c r="AD6" s="51"/>
      <c r="AE6" s="51"/>
    </row>
    <row r="7" spans="1:31" ht="12.75" customHeight="1">
      <c r="A7" s="83" t="s">
        <v>22</v>
      </c>
      <c r="B7" s="84"/>
      <c r="C7" s="85" t="s">
        <v>3</v>
      </c>
      <c r="D7" s="86">
        <v>40023971</v>
      </c>
      <c r="E7" s="165">
        <v>39028878.479999997</v>
      </c>
      <c r="F7" s="86">
        <v>40282045</v>
      </c>
      <c r="G7" s="86">
        <v>41363881</v>
      </c>
      <c r="H7" s="86">
        <v>40631683</v>
      </c>
      <c r="I7" s="86">
        <v>42488318</v>
      </c>
      <c r="J7" s="86">
        <v>42710308</v>
      </c>
      <c r="K7" s="86">
        <v>43360311</v>
      </c>
      <c r="L7" s="86">
        <v>44968893</v>
      </c>
      <c r="M7" s="87">
        <v>43097526.280000001</v>
      </c>
      <c r="N7" s="87">
        <v>44205728</v>
      </c>
      <c r="O7" s="87">
        <v>45635620</v>
      </c>
      <c r="P7" s="87">
        <f>O7*1%+O7</f>
        <v>46091976.200000003</v>
      </c>
      <c r="Q7" s="87">
        <f>P7*1%+P7</f>
        <v>46552895.962000005</v>
      </c>
      <c r="R7" s="87">
        <f>Q7*1%+Q7</f>
        <v>47018424.921620004</v>
      </c>
      <c r="S7" s="87">
        <v>47921806</v>
      </c>
      <c r="T7" s="87">
        <v>48159908</v>
      </c>
      <c r="U7" s="87">
        <v>49196484</v>
      </c>
      <c r="V7" s="87">
        <v>49224027</v>
      </c>
      <c r="W7" s="51"/>
      <c r="X7" s="51"/>
      <c r="Y7" s="51"/>
      <c r="Z7" s="51"/>
      <c r="AA7" s="51"/>
      <c r="AB7" s="51"/>
      <c r="AC7" s="51"/>
      <c r="AD7" s="51"/>
      <c r="AE7" s="51"/>
    </row>
    <row r="8" spans="1:31" ht="15.75">
      <c r="A8" s="83" t="s">
        <v>23</v>
      </c>
      <c r="B8" s="84"/>
      <c r="C8" s="85" t="s">
        <v>4</v>
      </c>
      <c r="D8" s="86">
        <v>514724</v>
      </c>
      <c r="E8" s="86">
        <v>3371366</v>
      </c>
      <c r="F8" s="88">
        <v>1833784</v>
      </c>
      <c r="G8" s="88">
        <v>57737</v>
      </c>
      <c r="H8" s="88">
        <v>0</v>
      </c>
      <c r="I8" s="88">
        <v>0</v>
      </c>
      <c r="J8" s="88">
        <v>0</v>
      </c>
      <c r="K8" s="88">
        <v>0</v>
      </c>
      <c r="L8" s="88"/>
      <c r="M8" s="89"/>
      <c r="N8" s="89"/>
      <c r="O8" s="89"/>
      <c r="P8" s="89"/>
      <c r="Q8" s="89"/>
      <c r="R8" s="89"/>
      <c r="S8" s="89"/>
      <c r="T8" s="89"/>
      <c r="U8" s="89"/>
      <c r="V8" s="89"/>
      <c r="W8" s="51"/>
      <c r="X8" s="51"/>
      <c r="Y8" s="51"/>
      <c r="Z8" s="51"/>
      <c r="AA8" s="51"/>
      <c r="AB8" s="51"/>
      <c r="AC8" s="51"/>
      <c r="AD8" s="51"/>
      <c r="AE8" s="51"/>
    </row>
    <row r="9" spans="1:31" ht="15.75">
      <c r="A9" s="90"/>
      <c r="B9" s="91" t="s">
        <v>29</v>
      </c>
      <c r="C9" s="92" t="s">
        <v>47</v>
      </c>
      <c r="D9" s="88">
        <v>2569</v>
      </c>
      <c r="E9" s="88">
        <v>120000</v>
      </c>
      <c r="F9" s="88">
        <v>0</v>
      </c>
      <c r="G9" s="88">
        <v>0</v>
      </c>
      <c r="H9" s="88">
        <v>0</v>
      </c>
      <c r="I9" s="88">
        <v>0</v>
      </c>
      <c r="J9" s="88">
        <v>0</v>
      </c>
      <c r="K9" s="88">
        <v>0</v>
      </c>
      <c r="L9" s="88">
        <v>0</v>
      </c>
      <c r="M9" s="89">
        <v>0</v>
      </c>
      <c r="N9" s="89">
        <v>0</v>
      </c>
      <c r="O9" s="89">
        <v>0</v>
      </c>
      <c r="P9" s="89">
        <v>0</v>
      </c>
      <c r="Q9" s="89">
        <v>0</v>
      </c>
      <c r="R9" s="89">
        <v>0</v>
      </c>
      <c r="S9" s="89">
        <v>0</v>
      </c>
      <c r="T9" s="89">
        <v>0</v>
      </c>
      <c r="U9" s="89">
        <v>0</v>
      </c>
      <c r="V9" s="89">
        <v>0</v>
      </c>
      <c r="W9" s="51"/>
      <c r="X9" s="51"/>
      <c r="Y9" s="51"/>
      <c r="Z9" s="51"/>
      <c r="AA9" s="51"/>
      <c r="AB9" s="51"/>
      <c r="AC9" s="51"/>
      <c r="AD9" s="51"/>
      <c r="AE9" s="51"/>
    </row>
    <row r="10" spans="1:31" ht="15.75">
      <c r="A10" s="93" t="s">
        <v>24</v>
      </c>
      <c r="B10" s="278" t="s">
        <v>5</v>
      </c>
      <c r="C10" s="279"/>
      <c r="D10" s="94">
        <f t="shared" ref="D10:L10" si="2">D11+D19</f>
        <v>41564852</v>
      </c>
      <c r="E10" s="167">
        <f>E11+E19</f>
        <v>44332285.699999996</v>
      </c>
      <c r="F10" s="94">
        <f t="shared" si="2"/>
        <v>40868994.060000002</v>
      </c>
      <c r="G10" s="94">
        <f t="shared" si="2"/>
        <v>38591618</v>
      </c>
      <c r="H10" s="94">
        <f t="shared" si="2"/>
        <v>37913683</v>
      </c>
      <c r="I10" s="94">
        <f t="shared" si="2"/>
        <v>40348318</v>
      </c>
      <c r="J10" s="94">
        <f t="shared" si="2"/>
        <v>40090308</v>
      </c>
      <c r="K10" s="94">
        <f t="shared" si="2"/>
        <v>40829311</v>
      </c>
      <c r="L10" s="94">
        <f t="shared" si="2"/>
        <v>42315994</v>
      </c>
      <c r="M10" s="95">
        <f t="shared" ref="M10:R10" si="3">M11+M19</f>
        <v>42498332</v>
      </c>
      <c r="N10" s="95">
        <f t="shared" si="3"/>
        <v>44205728</v>
      </c>
      <c r="O10" s="95">
        <f t="shared" si="3"/>
        <v>45635620</v>
      </c>
      <c r="P10" s="95">
        <f t="shared" si="3"/>
        <v>46091976</v>
      </c>
      <c r="Q10" s="95">
        <f t="shared" si="3"/>
        <v>46552896</v>
      </c>
      <c r="R10" s="95">
        <f t="shared" si="3"/>
        <v>47018425</v>
      </c>
      <c r="S10" s="95">
        <f>S11+S19</f>
        <v>47921806</v>
      </c>
      <c r="T10" s="95">
        <f>T11+T19</f>
        <v>48159908</v>
      </c>
      <c r="U10" s="95">
        <f>U11+U19</f>
        <v>49196484</v>
      </c>
      <c r="V10" s="95">
        <f>V11+V19</f>
        <v>49224027</v>
      </c>
      <c r="W10" s="51"/>
      <c r="X10" s="51"/>
      <c r="Y10" s="51"/>
      <c r="Z10" s="51"/>
      <c r="AA10" s="51"/>
      <c r="AB10" s="51"/>
      <c r="AC10" s="51"/>
      <c r="AD10" s="51"/>
      <c r="AE10" s="51"/>
    </row>
    <row r="11" spans="1:31" ht="15.75">
      <c r="A11" s="83" t="s">
        <v>22</v>
      </c>
      <c r="B11" s="84"/>
      <c r="C11" s="85" t="s">
        <v>3</v>
      </c>
      <c r="D11" s="86">
        <v>37959123</v>
      </c>
      <c r="E11" s="165">
        <v>38310198.479999997</v>
      </c>
      <c r="F11" s="86">
        <v>32474765.059999999</v>
      </c>
      <c r="G11" s="86">
        <v>32918216</v>
      </c>
      <c r="H11" s="86">
        <v>34435590</v>
      </c>
      <c r="I11" s="86">
        <v>35803506</v>
      </c>
      <c r="J11" s="86">
        <v>36101095</v>
      </c>
      <c r="K11" s="86">
        <v>36963932</v>
      </c>
      <c r="L11" s="86">
        <v>37763913</v>
      </c>
      <c r="M11" s="87">
        <v>38052544</v>
      </c>
      <c r="N11" s="87">
        <v>39955769</v>
      </c>
      <c r="O11" s="87">
        <v>41164357</v>
      </c>
      <c r="P11" s="87">
        <v>41609870</v>
      </c>
      <c r="Q11" s="87">
        <v>42120753</v>
      </c>
      <c r="R11" s="87">
        <v>42534012</v>
      </c>
      <c r="S11" s="87">
        <v>42621806</v>
      </c>
      <c r="T11" s="87">
        <v>42859908</v>
      </c>
      <c r="U11" s="87">
        <v>43096484</v>
      </c>
      <c r="V11" s="87">
        <v>43151570</v>
      </c>
      <c r="W11" s="51"/>
      <c r="X11" s="51"/>
      <c r="Y11" s="51"/>
      <c r="Z11" s="51"/>
      <c r="AA11" s="51"/>
      <c r="AB11" s="51"/>
      <c r="AC11" s="51"/>
      <c r="AD11" s="51"/>
      <c r="AE11" s="51"/>
    </row>
    <row r="12" spans="1:31" ht="15.75">
      <c r="A12" s="90"/>
      <c r="B12" s="306" t="s">
        <v>29</v>
      </c>
      <c r="C12" s="92" t="s">
        <v>55</v>
      </c>
      <c r="D12" s="88">
        <v>730173</v>
      </c>
      <c r="E12" s="96">
        <f>'[1]zał.2 wydatki'!$D$47</f>
        <v>768657</v>
      </c>
      <c r="F12" s="96">
        <v>795520</v>
      </c>
      <c r="G12" s="96">
        <v>672155</v>
      </c>
      <c r="H12" s="96">
        <v>575637</v>
      </c>
      <c r="I12" s="96">
        <v>468877</v>
      </c>
      <c r="J12" s="96">
        <v>283994</v>
      </c>
      <c r="K12" s="96">
        <v>176938</v>
      </c>
      <c r="L12" s="97">
        <v>76769</v>
      </c>
      <c r="M12" s="89">
        <v>11170</v>
      </c>
      <c r="N12" s="89">
        <v>0</v>
      </c>
      <c r="O12" s="89">
        <v>0</v>
      </c>
      <c r="P12" s="89">
        <v>0</v>
      </c>
      <c r="Q12" s="89">
        <v>0</v>
      </c>
      <c r="R12" s="89">
        <v>0</v>
      </c>
      <c r="S12" s="89">
        <v>0</v>
      </c>
      <c r="T12" s="89">
        <v>0</v>
      </c>
      <c r="U12" s="89">
        <v>0</v>
      </c>
      <c r="V12" s="89">
        <v>0</v>
      </c>
      <c r="W12" s="51"/>
      <c r="X12" s="51"/>
      <c r="Y12" s="51"/>
      <c r="Z12" s="51"/>
      <c r="AA12" s="51"/>
      <c r="AB12" s="51"/>
      <c r="AC12" s="51"/>
      <c r="AD12" s="51"/>
      <c r="AE12" s="51"/>
    </row>
    <row r="13" spans="1:31" ht="15.75">
      <c r="A13" s="90"/>
      <c r="B13" s="307"/>
      <c r="C13" s="92" t="s">
        <v>101</v>
      </c>
      <c r="D13" s="88">
        <v>0</v>
      </c>
      <c r="E13" s="118">
        <f>'Zał. 2 Przedsięwzięcia'!H27</f>
        <v>819677.2</v>
      </c>
      <c r="F13" s="88">
        <f>'Zał. 2 Przedsięwzięcia'!I27</f>
        <v>1155828</v>
      </c>
      <c r="G13" s="88">
        <f>'Zał. 2 Przedsięwzięcia'!J27</f>
        <v>1120131</v>
      </c>
      <c r="H13" s="88">
        <f>'Zał. 2 Przedsięwzięcia'!K27</f>
        <v>1084433.1000000001</v>
      </c>
      <c r="I13" s="88">
        <f>'Zał. 2 Przedsięwzięcia'!L27</f>
        <v>1048735.6000000001</v>
      </c>
      <c r="J13" s="88">
        <f>'Zał. 2 Przedsięwzięcia'!M27</f>
        <v>1013038.1</v>
      </c>
      <c r="K13" s="88">
        <f>'Zał. 2 Przedsięwzięcia'!N27</f>
        <v>977341</v>
      </c>
      <c r="L13" s="88">
        <f>'Zał. 2 Przedsięwzięcia'!O27</f>
        <v>941643</v>
      </c>
      <c r="M13" s="89">
        <f>'Zał. 2 Przedsięwzięcia'!P27</f>
        <v>905946</v>
      </c>
      <c r="N13" s="89">
        <f>'Zał. 2 Przedsięwzięcia'!Q27</f>
        <v>870245</v>
      </c>
      <c r="O13" s="89">
        <f>'Zał. 2 Przedsięwzięcia'!R27</f>
        <v>890132</v>
      </c>
      <c r="P13" s="89">
        <f>'Zał. 2 Przedsięwzięcia'!S27</f>
        <v>851718</v>
      </c>
      <c r="Q13" s="89">
        <f>'Zał. 2 Przedsięwzięcia'!T27</f>
        <v>588193</v>
      </c>
      <c r="R13" s="89">
        <f>'Zał. 2 Przedsięwzięcia'!U27</f>
        <v>0</v>
      </c>
      <c r="S13" s="89">
        <f>'Zał. 2 Przedsięwzięcia'!V27</f>
        <v>0</v>
      </c>
      <c r="T13" s="89">
        <f>'Zał. 2 Przedsięwzięcia'!W27</f>
        <v>0</v>
      </c>
      <c r="U13" s="89">
        <f>'Zał. 2 Przedsięwzięcia'!X27</f>
        <v>0</v>
      </c>
      <c r="V13" s="89">
        <f>'Zał. 2 Przedsięwzięcia'!Y27</f>
        <v>0</v>
      </c>
      <c r="W13" s="51"/>
      <c r="X13" s="51"/>
      <c r="Y13" s="51"/>
      <c r="Z13" s="51"/>
      <c r="AA13" s="51"/>
      <c r="AB13" s="51"/>
      <c r="AC13" s="51"/>
      <c r="AD13" s="51"/>
      <c r="AE13" s="51"/>
    </row>
    <row r="14" spans="1:31" ht="15.75">
      <c r="A14" s="90"/>
      <c r="B14" s="307"/>
      <c r="C14" s="92" t="s">
        <v>48</v>
      </c>
      <c r="D14" s="88">
        <v>16545758</v>
      </c>
      <c r="E14" s="88">
        <v>17412212</v>
      </c>
      <c r="F14" s="88">
        <v>17400000</v>
      </c>
      <c r="G14" s="98">
        <v>17297960</v>
      </c>
      <c r="H14" s="98">
        <v>17354429</v>
      </c>
      <c r="I14" s="98">
        <v>17614746</v>
      </c>
      <c r="J14" s="98">
        <v>17715700</v>
      </c>
      <c r="K14" s="98">
        <v>17804278</v>
      </c>
      <c r="L14" s="98">
        <v>17982766</v>
      </c>
      <c r="M14" s="99">
        <v>18072600</v>
      </c>
      <c r="N14" s="99">
        <v>18162963</v>
      </c>
      <c r="O14" s="99">
        <v>18253777</v>
      </c>
      <c r="P14" s="99">
        <v>18345046</v>
      </c>
      <c r="Q14" s="99">
        <v>18436772</v>
      </c>
      <c r="R14" s="99">
        <v>18528956</v>
      </c>
      <c r="S14" s="99">
        <v>18580000</v>
      </c>
      <c r="T14" s="99">
        <v>18600000</v>
      </c>
      <c r="U14" s="99">
        <v>18630000</v>
      </c>
      <c r="V14" s="99">
        <v>18660000</v>
      </c>
      <c r="W14" s="51"/>
      <c r="X14" s="51"/>
      <c r="Y14" s="51"/>
      <c r="Z14" s="51"/>
      <c r="AA14" s="51"/>
      <c r="AB14" s="51"/>
      <c r="AC14" s="51"/>
      <c r="AD14" s="51"/>
      <c r="AE14" s="51"/>
    </row>
    <row r="15" spans="1:31" ht="31.5">
      <c r="A15" s="90"/>
      <c r="B15" s="307"/>
      <c r="C15" s="92" t="s">
        <v>17</v>
      </c>
      <c r="D15" s="88">
        <v>3481211</v>
      </c>
      <c r="E15" s="100">
        <v>3530292</v>
      </c>
      <c r="F15" s="100">
        <v>3500000</v>
      </c>
      <c r="G15" s="100">
        <v>3580000</v>
      </c>
      <c r="H15" s="100">
        <v>3610000</v>
      </c>
      <c r="I15" s="100">
        <v>3636000</v>
      </c>
      <c r="J15" s="100">
        <v>3383830</v>
      </c>
      <c r="K15" s="100">
        <v>3395000</v>
      </c>
      <c r="L15" s="100">
        <v>3410000</v>
      </c>
      <c r="M15" s="99">
        <v>3425000</v>
      </c>
      <c r="N15" s="99">
        <v>3430000</v>
      </c>
      <c r="O15" s="99">
        <v>3441000</v>
      </c>
      <c r="P15" s="99">
        <v>3450000</v>
      </c>
      <c r="Q15" s="99">
        <v>3467000</v>
      </c>
      <c r="R15" s="99">
        <v>3472000</v>
      </c>
      <c r="S15" s="99">
        <v>3482000</v>
      </c>
      <c r="T15" s="99">
        <v>3490000</v>
      </c>
      <c r="U15" s="99">
        <v>3500000</v>
      </c>
      <c r="V15" s="99">
        <v>3550000</v>
      </c>
      <c r="W15" s="51"/>
      <c r="X15" s="51"/>
      <c r="Y15" s="51"/>
      <c r="Z15" s="51"/>
      <c r="AA15" s="51"/>
      <c r="AB15" s="51"/>
      <c r="AC15" s="51"/>
      <c r="AD15" s="51"/>
      <c r="AE15" s="51"/>
    </row>
    <row r="16" spans="1:31" ht="15.75">
      <c r="A16" s="90"/>
      <c r="B16" s="307"/>
      <c r="C16" s="309" t="s">
        <v>100</v>
      </c>
      <c r="D16" s="312">
        <v>1252546</v>
      </c>
      <c r="E16" s="315">
        <f>'Zał. 2 Przedsięwzięcia'!H15+'Zał. 2 Przedsięwzięcia'!H5</f>
        <v>1499987.34</v>
      </c>
      <c r="F16" s="315">
        <f>'Zał. 2 Przedsięwzięcia'!I15+'Zał. 2 Przedsięwzięcia'!I5</f>
        <v>446692</v>
      </c>
      <c r="G16" s="315">
        <f>'Zał. 2 Przedsięwzięcia'!J15</f>
        <v>0</v>
      </c>
      <c r="H16" s="315">
        <f>'Zał. 2 Przedsięwzięcia'!K15</f>
        <v>0</v>
      </c>
      <c r="I16" s="315">
        <f>'Zał. 2 Przedsięwzięcia'!X5+'Zał. 2 Przedsięwzięcia'!X15+'Zał. 2 Przedsięwzięcia'!X28</f>
        <v>0</v>
      </c>
      <c r="J16" s="315">
        <f>'Zał. 2 Przedsięwzięcia'!Y5+'Zał. 2 Przedsięwzięcia'!Y15+'Zał. 2 Przedsięwzięcia'!Y28</f>
        <v>0</v>
      </c>
      <c r="K16" s="315">
        <f>'Zał. 2 Przedsięwzięcia'!N15</f>
        <v>0</v>
      </c>
      <c r="L16" s="315">
        <f>'Zał. 2 Przedsięwzięcia'!AA5+'Zał. 2 Przedsięwzięcia'!AA15+'Zał. 2 Przedsięwzięcia'!AA28</f>
        <v>0</v>
      </c>
      <c r="M16" s="272">
        <f>'Zał. 2 Przedsięwzięcia'!AB5+'Zał. 2 Przedsięwzięcia'!AB15+'Zał. 2 Przedsięwzięcia'!AB28</f>
        <v>0</v>
      </c>
      <c r="N16" s="272">
        <f>'Zał. 2 Przedsięwzięcia'!AC5+'Zał. 2 Przedsięwzięcia'!AC15+'Zał. 2 Przedsięwzięcia'!AC28</f>
        <v>0</v>
      </c>
      <c r="O16" s="272">
        <f>'Zał. 2 Przedsięwzięcia'!AD5+'Zał. 2 Przedsięwzięcia'!AD15+'Zał. 2 Przedsięwzięcia'!AD28</f>
        <v>0</v>
      </c>
      <c r="P16" s="272">
        <f>'Zał. 2 Przedsięwzięcia'!AE5+'Zał. 2 Przedsięwzięcia'!AE15+'Zał. 2 Przedsięwzięcia'!AE28</f>
        <v>0</v>
      </c>
      <c r="Q16" s="272">
        <f>'Zał. 2 Przedsięwzięcia'!AF5+'Zał. 2 Przedsięwzięcia'!AF15+'Zał. 2 Przedsięwzięcia'!AF28</f>
        <v>0</v>
      </c>
      <c r="R16" s="272">
        <f>'Zał. 2 Przedsięwzięcia'!AG5+'Zał. 2 Przedsięwzięcia'!AG15+'Zał. 2 Przedsięwzięcia'!AG28</f>
        <v>0</v>
      </c>
      <c r="S16" s="272">
        <f>'Zał. 2 Przedsięwzięcia'!AH5+'Zał. 2 Przedsięwzięcia'!AH15+'Zał. 2 Przedsięwzięcia'!AH28</f>
        <v>0</v>
      </c>
      <c r="T16" s="272">
        <f>'Zał. 2 Przedsięwzięcia'!AI5+'Zał. 2 Przedsięwzięcia'!AI15+'Zał. 2 Przedsięwzięcia'!AI28</f>
        <v>0</v>
      </c>
      <c r="U16" s="272">
        <f>'Zał. 2 Przedsięwzięcia'!AJ5+'Zał. 2 Przedsięwzięcia'!AJ15+'Zał. 2 Przedsięwzięcia'!AJ28</f>
        <v>0</v>
      </c>
      <c r="V16" s="272">
        <f>'Zał. 2 Przedsięwzięcia'!AK5+'Zał. 2 Przedsięwzięcia'!AK15+'Zał. 2 Przedsięwzięcia'!AK28</f>
        <v>0</v>
      </c>
      <c r="W16" s="51"/>
      <c r="X16" s="51"/>
      <c r="Y16" s="51"/>
      <c r="Z16" s="51"/>
      <c r="AA16" s="51"/>
      <c r="AB16" s="51"/>
      <c r="AC16" s="51"/>
      <c r="AD16" s="51"/>
      <c r="AE16" s="51"/>
    </row>
    <row r="17" spans="1:31" ht="15.75">
      <c r="A17" s="90"/>
      <c r="B17" s="307"/>
      <c r="C17" s="310"/>
      <c r="D17" s="313"/>
      <c r="E17" s="316"/>
      <c r="F17" s="316"/>
      <c r="G17" s="316"/>
      <c r="H17" s="316"/>
      <c r="I17" s="316"/>
      <c r="J17" s="316"/>
      <c r="K17" s="316"/>
      <c r="L17" s="316"/>
      <c r="M17" s="273"/>
      <c r="N17" s="273"/>
      <c r="O17" s="273"/>
      <c r="P17" s="273"/>
      <c r="Q17" s="273"/>
      <c r="R17" s="273"/>
      <c r="S17" s="273"/>
      <c r="T17" s="273"/>
      <c r="U17" s="273"/>
      <c r="V17" s="273"/>
      <c r="W17" s="51"/>
      <c r="X17" s="51"/>
      <c r="Y17" s="51"/>
      <c r="Z17" s="51"/>
      <c r="AA17" s="51"/>
      <c r="AB17" s="51"/>
      <c r="AC17" s="51"/>
      <c r="AD17" s="51"/>
      <c r="AE17" s="51"/>
    </row>
    <row r="18" spans="1:31" ht="15.75">
      <c r="A18" s="90"/>
      <c r="B18" s="308"/>
      <c r="C18" s="311"/>
      <c r="D18" s="314"/>
      <c r="E18" s="317"/>
      <c r="F18" s="317"/>
      <c r="G18" s="317"/>
      <c r="H18" s="317"/>
      <c r="I18" s="317"/>
      <c r="J18" s="317"/>
      <c r="K18" s="317"/>
      <c r="L18" s="317"/>
      <c r="M18" s="274"/>
      <c r="N18" s="274"/>
      <c r="O18" s="274"/>
      <c r="P18" s="274"/>
      <c r="Q18" s="274"/>
      <c r="R18" s="274"/>
      <c r="S18" s="274"/>
      <c r="T18" s="274"/>
      <c r="U18" s="274"/>
      <c r="V18" s="274"/>
    </row>
    <row r="19" spans="1:31" ht="15.75">
      <c r="A19" s="83" t="s">
        <v>23</v>
      </c>
      <c r="B19" s="84"/>
      <c r="C19" s="85" t="s">
        <v>4</v>
      </c>
      <c r="D19" s="86">
        <v>3605729</v>
      </c>
      <c r="E19" s="165">
        <v>6022087.2199999997</v>
      </c>
      <c r="F19" s="86">
        <v>8394229</v>
      </c>
      <c r="G19" s="86">
        <v>5673402</v>
      </c>
      <c r="H19" s="86">
        <f>'Zał. 2 Przedsięwzięcia'!K25</f>
        <v>3478093</v>
      </c>
      <c r="I19" s="86">
        <v>4544812</v>
      </c>
      <c r="J19" s="86">
        <v>3989213</v>
      </c>
      <c r="K19" s="86">
        <f>'Zał. 2 Przedsięwzięcia'!N25</f>
        <v>3865379</v>
      </c>
      <c r="L19" s="86">
        <v>4552081</v>
      </c>
      <c r="M19" s="87">
        <f>'Zał. 2 Przedsięwzięcia'!P25+430712</f>
        <v>4445788</v>
      </c>
      <c r="N19" s="87">
        <f>'Zał. 2 Przedsięwzięcia'!Q25+24853</f>
        <v>4249959</v>
      </c>
      <c r="O19" s="87">
        <f>'Zał. 2 Przedsięwzięcia'!R25+276731</f>
        <v>4471263</v>
      </c>
      <c r="P19" s="87">
        <f t="shared" ref="P19:V19" si="4">P20</f>
        <v>4482106</v>
      </c>
      <c r="Q19" s="87">
        <f t="shared" si="4"/>
        <v>4432143</v>
      </c>
      <c r="R19" s="87">
        <f t="shared" si="4"/>
        <v>4484413</v>
      </c>
      <c r="S19" s="87">
        <f t="shared" si="4"/>
        <v>5300000</v>
      </c>
      <c r="T19" s="87">
        <f t="shared" si="4"/>
        <v>5300000</v>
      </c>
      <c r="U19" s="87">
        <f t="shared" si="4"/>
        <v>6100000</v>
      </c>
      <c r="V19" s="87">
        <f t="shared" si="4"/>
        <v>6072457</v>
      </c>
    </row>
    <row r="20" spans="1:31" ht="33">
      <c r="A20" s="90"/>
      <c r="B20" s="101" t="s">
        <v>29</v>
      </c>
      <c r="C20" s="102" t="s">
        <v>100</v>
      </c>
      <c r="D20" s="103">
        <v>2087490</v>
      </c>
      <c r="E20" s="104">
        <f>'Zał. 2 Przedsięwzięcia'!H25</f>
        <v>5736183.2199999997</v>
      </c>
      <c r="F20" s="104">
        <f>'Zał. 2 Przedsięwzięcia'!I25</f>
        <v>5421084.6200000001</v>
      </c>
      <c r="G20" s="104">
        <f>'Zał. 2 Przedsięwzięcia'!J25</f>
        <v>3583591</v>
      </c>
      <c r="H20" s="104">
        <f>'Zał. 2 Przedsięwzięcia'!K25</f>
        <v>3478093</v>
      </c>
      <c r="I20" s="104">
        <f>'Zał. 2 Przedsięwzięcia'!L25</f>
        <v>3640521</v>
      </c>
      <c r="J20" s="104">
        <f>'Zał. 2 Przedsięwzięcia'!M25</f>
        <v>3602951</v>
      </c>
      <c r="K20" s="104">
        <f>'Zał. 2 Przedsięwzięcia'!N25</f>
        <v>3865379</v>
      </c>
      <c r="L20" s="104">
        <f>'Zał. 2 Przedsięwzięcia'!O25</f>
        <v>4327807</v>
      </c>
      <c r="M20" s="105">
        <f>'Zał. 2 Przedsięwzięcia'!P25</f>
        <v>4015076</v>
      </c>
      <c r="N20" s="105">
        <f>'Zał. 2 Przedsięwzięcia'!Q25</f>
        <v>4225106</v>
      </c>
      <c r="O20" s="105">
        <f>'Zał. 2 Przedsięwzięcia'!R25</f>
        <v>4194532</v>
      </c>
      <c r="P20" s="105">
        <f>'Zał. 2 Przedsięwzięcia'!S25</f>
        <v>4482106</v>
      </c>
      <c r="Q20" s="105">
        <f>'Zał. 2 Przedsięwzięcia'!T25</f>
        <v>4432143</v>
      </c>
      <c r="R20" s="105">
        <f>'Zał. 2 Przedsięwzięcia'!U25</f>
        <v>4484413</v>
      </c>
      <c r="S20" s="105">
        <f>'Zał. 2 Przedsięwzięcia'!V25</f>
        <v>5300000</v>
      </c>
      <c r="T20" s="105">
        <f>'Zał. 2 Przedsięwzięcia'!W25</f>
        <v>5300000</v>
      </c>
      <c r="U20" s="105">
        <f>'Zał. 2 Przedsięwzięcia'!X25</f>
        <v>6100000</v>
      </c>
      <c r="V20" s="105">
        <f>'Zał. 2 Przedsięwzięcia'!Y25</f>
        <v>6072457</v>
      </c>
    </row>
    <row r="21" spans="1:31" ht="15.75">
      <c r="A21" s="93" t="s">
        <v>25</v>
      </c>
      <c r="B21" s="278" t="s">
        <v>6</v>
      </c>
      <c r="C21" s="279"/>
      <c r="D21" s="94">
        <f>D22+D26+D27+D28</f>
        <v>3010787</v>
      </c>
      <c r="E21" s="167">
        <f t="shared" ref="E21:L21" si="5">E22+E26+E27+E28</f>
        <v>4157435.2199999997</v>
      </c>
      <c r="F21" s="167">
        <f t="shared" si="5"/>
        <v>1030658.06</v>
      </c>
      <c r="G21" s="94">
        <f t="shared" si="5"/>
        <v>0</v>
      </c>
      <c r="H21" s="94">
        <f t="shared" si="5"/>
        <v>0</v>
      </c>
      <c r="I21" s="94">
        <f t="shared" si="5"/>
        <v>0</v>
      </c>
      <c r="J21" s="94">
        <f t="shared" si="5"/>
        <v>0</v>
      </c>
      <c r="K21" s="94">
        <f t="shared" si="5"/>
        <v>0</v>
      </c>
      <c r="L21" s="94">
        <f t="shared" si="5"/>
        <v>0</v>
      </c>
      <c r="M21" s="95">
        <f t="shared" ref="M21:R21" si="6">M22+M26+M27+M28</f>
        <v>0</v>
      </c>
      <c r="N21" s="95">
        <f t="shared" si="6"/>
        <v>0</v>
      </c>
      <c r="O21" s="95">
        <f t="shared" si="6"/>
        <v>0</v>
      </c>
      <c r="P21" s="95">
        <f t="shared" si="6"/>
        <v>0</v>
      </c>
      <c r="Q21" s="95">
        <f t="shared" si="6"/>
        <v>0</v>
      </c>
      <c r="R21" s="95">
        <f t="shared" si="6"/>
        <v>0</v>
      </c>
      <c r="S21" s="95">
        <f>S22+S26+S27+S28</f>
        <v>0</v>
      </c>
      <c r="T21" s="95">
        <f>T22+T26+T27+T28</f>
        <v>0</v>
      </c>
      <c r="U21" s="95">
        <f>U22+U26+U27+U28</f>
        <v>0</v>
      </c>
      <c r="V21" s="95">
        <f>V22+V26+V27+V28</f>
        <v>0</v>
      </c>
      <c r="W21" s="51"/>
      <c r="X21" s="51"/>
      <c r="Y21" s="51"/>
      <c r="Z21" s="51"/>
      <c r="AA21" s="51"/>
      <c r="AB21" s="51"/>
      <c r="AC21" s="51"/>
      <c r="AD21" s="51"/>
      <c r="AE21" s="51"/>
    </row>
    <row r="22" spans="1:31" ht="15.75">
      <c r="A22" s="83" t="s">
        <v>22</v>
      </c>
      <c r="B22" s="84"/>
      <c r="C22" s="85" t="s">
        <v>7</v>
      </c>
      <c r="D22" s="106">
        <f>D23+D24+D25</f>
        <v>3010787</v>
      </c>
      <c r="E22" s="178">
        <f t="shared" ref="E22:L22" si="7">E23+E24+E25</f>
        <v>4157435.2199999997</v>
      </c>
      <c r="F22" s="178">
        <f t="shared" si="7"/>
        <v>1030658.06</v>
      </c>
      <c r="G22" s="106">
        <f t="shared" si="7"/>
        <v>0</v>
      </c>
      <c r="H22" s="106">
        <f t="shared" si="7"/>
        <v>0</v>
      </c>
      <c r="I22" s="106">
        <f t="shared" si="7"/>
        <v>0</v>
      </c>
      <c r="J22" s="106">
        <f t="shared" si="7"/>
        <v>0</v>
      </c>
      <c r="K22" s="106">
        <f t="shared" si="7"/>
        <v>0</v>
      </c>
      <c r="L22" s="106">
        <f t="shared" si="7"/>
        <v>0</v>
      </c>
      <c r="M22" s="107">
        <f t="shared" ref="M22:R22" si="8">M23+M24+M25</f>
        <v>0</v>
      </c>
      <c r="N22" s="107">
        <f t="shared" si="8"/>
        <v>0</v>
      </c>
      <c r="O22" s="107">
        <f t="shared" si="8"/>
        <v>0</v>
      </c>
      <c r="P22" s="107">
        <f t="shared" si="8"/>
        <v>0</v>
      </c>
      <c r="Q22" s="107">
        <f t="shared" si="8"/>
        <v>0</v>
      </c>
      <c r="R22" s="107">
        <f t="shared" si="8"/>
        <v>0</v>
      </c>
      <c r="S22" s="107">
        <f>S23+S24+S25</f>
        <v>0</v>
      </c>
      <c r="T22" s="107">
        <f>T23+T24+T25</f>
        <v>0</v>
      </c>
      <c r="U22" s="107">
        <f>U23+U24+U25</f>
        <v>0</v>
      </c>
      <c r="V22" s="107">
        <f>V23+V24+V25</f>
        <v>0</v>
      </c>
      <c r="W22" s="51"/>
      <c r="X22" s="51"/>
      <c r="Y22" s="51"/>
      <c r="Z22" s="51"/>
      <c r="AA22" s="51"/>
      <c r="AB22" s="51"/>
      <c r="AC22" s="51"/>
      <c r="AD22" s="51"/>
      <c r="AE22" s="51"/>
    </row>
    <row r="23" spans="1:31" ht="15.75">
      <c r="A23" s="90"/>
      <c r="B23" s="287" t="s">
        <v>29</v>
      </c>
      <c r="C23" s="92" t="s">
        <v>8</v>
      </c>
      <c r="D23" s="88">
        <v>50787</v>
      </c>
      <c r="E23" s="118">
        <v>428536.22</v>
      </c>
      <c r="F23" s="118">
        <v>1030658.06</v>
      </c>
      <c r="G23" s="88"/>
      <c r="H23" s="88"/>
      <c r="I23" s="88"/>
      <c r="J23" s="88"/>
      <c r="K23" s="88"/>
      <c r="L23" s="88"/>
      <c r="M23" s="88"/>
      <c r="N23" s="88"/>
      <c r="O23" s="88"/>
      <c r="P23" s="88"/>
      <c r="Q23" s="88"/>
      <c r="R23" s="88"/>
      <c r="S23" s="88"/>
      <c r="T23" s="88"/>
      <c r="U23" s="88"/>
      <c r="V23" s="88"/>
      <c r="W23" s="51"/>
      <c r="X23" s="51"/>
      <c r="Y23" s="51"/>
      <c r="Z23" s="51"/>
      <c r="AA23" s="51"/>
      <c r="AB23" s="51"/>
      <c r="AC23" s="51"/>
      <c r="AD23" s="51"/>
      <c r="AE23" s="51"/>
    </row>
    <row r="24" spans="1:31" ht="15.75">
      <c r="A24" s="90"/>
      <c r="B24" s="288"/>
      <c r="C24" s="92" t="s">
        <v>9</v>
      </c>
      <c r="D24" s="88">
        <v>2960000</v>
      </c>
      <c r="E24" s="118">
        <v>3728899</v>
      </c>
      <c r="F24" s="88">
        <v>0</v>
      </c>
      <c r="G24" s="88">
        <v>0</v>
      </c>
      <c r="H24" s="88">
        <v>0</v>
      </c>
      <c r="I24" s="88">
        <v>0</v>
      </c>
      <c r="J24" s="88">
        <v>0</v>
      </c>
      <c r="K24" s="88">
        <v>0</v>
      </c>
      <c r="L24" s="88">
        <v>0</v>
      </c>
      <c r="M24" s="88">
        <v>0</v>
      </c>
      <c r="N24" s="88">
        <v>0</v>
      </c>
      <c r="O24" s="88">
        <v>0</v>
      </c>
      <c r="P24" s="88">
        <v>0</v>
      </c>
      <c r="Q24" s="88">
        <v>0</v>
      </c>
      <c r="R24" s="88">
        <v>0</v>
      </c>
      <c r="S24" s="88">
        <v>0</v>
      </c>
      <c r="T24" s="88">
        <v>0</v>
      </c>
      <c r="U24" s="88">
        <v>0</v>
      </c>
      <c r="V24" s="88">
        <v>0</v>
      </c>
      <c r="W24" s="51"/>
      <c r="X24" s="51"/>
      <c r="Y24" s="51"/>
      <c r="Z24" s="51"/>
      <c r="AA24" s="51"/>
      <c r="AB24" s="51"/>
      <c r="AC24" s="51"/>
      <c r="AD24" s="51"/>
      <c r="AE24" s="51"/>
    </row>
    <row r="25" spans="1:31" ht="15.75">
      <c r="A25" s="90"/>
      <c r="B25" s="289"/>
      <c r="C25" s="92" t="s">
        <v>10</v>
      </c>
      <c r="D25" s="88">
        <v>0</v>
      </c>
      <c r="E25" s="88"/>
      <c r="F25" s="88"/>
      <c r="G25" s="88"/>
      <c r="H25" s="88"/>
      <c r="I25" s="88"/>
      <c r="J25" s="88"/>
      <c r="K25" s="88"/>
      <c r="L25" s="88"/>
      <c r="M25" s="88"/>
      <c r="N25" s="88"/>
      <c r="O25" s="88"/>
      <c r="P25" s="88"/>
      <c r="Q25" s="88"/>
      <c r="R25" s="88"/>
      <c r="S25" s="88"/>
      <c r="T25" s="88"/>
      <c r="U25" s="88"/>
      <c r="V25" s="88"/>
      <c r="W25" s="51"/>
      <c r="X25" s="51"/>
      <c r="Y25" s="51"/>
      <c r="Z25" s="51"/>
      <c r="AA25" s="51"/>
      <c r="AB25" s="51"/>
      <c r="AC25" s="51"/>
      <c r="AD25" s="51"/>
      <c r="AE25" s="51"/>
    </row>
    <row r="26" spans="1:31" ht="15.75">
      <c r="A26" s="83" t="s">
        <v>23</v>
      </c>
      <c r="B26" s="84"/>
      <c r="C26" s="85" t="s">
        <v>11</v>
      </c>
      <c r="D26" s="86">
        <v>0</v>
      </c>
      <c r="E26" s="86"/>
      <c r="F26" s="86"/>
      <c r="G26" s="86"/>
      <c r="H26" s="86"/>
      <c r="I26" s="86"/>
      <c r="J26" s="86"/>
      <c r="K26" s="86"/>
      <c r="L26" s="86"/>
      <c r="M26" s="86"/>
      <c r="N26" s="86"/>
      <c r="O26" s="86"/>
      <c r="P26" s="86"/>
      <c r="Q26" s="86"/>
      <c r="R26" s="86"/>
      <c r="S26" s="86"/>
      <c r="T26" s="86"/>
      <c r="U26" s="86"/>
      <c r="V26" s="86"/>
      <c r="W26" s="51"/>
      <c r="X26" s="51"/>
      <c r="Y26" s="51"/>
      <c r="Z26" s="51"/>
      <c r="AA26" s="51"/>
      <c r="AB26" s="51"/>
      <c r="AC26" s="51"/>
      <c r="AD26" s="51"/>
      <c r="AE26" s="51"/>
    </row>
    <row r="27" spans="1:31" ht="15.75">
      <c r="A27" s="83" t="s">
        <v>26</v>
      </c>
      <c r="B27" s="84"/>
      <c r="C27" s="85" t="s">
        <v>12</v>
      </c>
      <c r="D27" s="86">
        <v>0</v>
      </c>
      <c r="E27" s="86"/>
      <c r="F27" s="86"/>
      <c r="G27" s="86"/>
      <c r="H27" s="86"/>
      <c r="I27" s="86"/>
      <c r="J27" s="86"/>
      <c r="K27" s="86"/>
      <c r="L27" s="86"/>
      <c r="M27" s="86"/>
      <c r="N27" s="86"/>
      <c r="O27" s="86"/>
      <c r="P27" s="86"/>
      <c r="Q27" s="86"/>
      <c r="R27" s="86"/>
      <c r="S27" s="86"/>
      <c r="T27" s="86"/>
      <c r="U27" s="86"/>
      <c r="V27" s="86"/>
      <c r="W27" s="51"/>
      <c r="X27" s="51"/>
      <c r="Y27" s="51"/>
      <c r="Z27" s="51"/>
      <c r="AA27" s="51"/>
      <c r="AB27" s="51"/>
      <c r="AC27" s="51"/>
      <c r="AD27" s="51"/>
      <c r="AE27" s="51"/>
    </row>
    <row r="28" spans="1:31" ht="15.75">
      <c r="A28" s="83" t="s">
        <v>27</v>
      </c>
      <c r="B28" s="84"/>
      <c r="C28" s="85" t="s">
        <v>13</v>
      </c>
      <c r="D28" s="86">
        <v>0</v>
      </c>
      <c r="E28" s="86"/>
      <c r="F28" s="86"/>
      <c r="G28" s="86"/>
      <c r="H28" s="86"/>
      <c r="I28" s="86"/>
      <c r="J28" s="86"/>
      <c r="K28" s="86"/>
      <c r="L28" s="86"/>
      <c r="M28" s="86"/>
      <c r="N28" s="86"/>
      <c r="O28" s="86"/>
      <c r="P28" s="86"/>
      <c r="Q28" s="86"/>
      <c r="R28" s="86"/>
      <c r="S28" s="86"/>
      <c r="T28" s="86"/>
      <c r="U28" s="86"/>
      <c r="V28" s="86"/>
      <c r="W28" s="51"/>
      <c r="X28" s="51"/>
      <c r="Y28" s="51"/>
      <c r="Z28" s="51"/>
      <c r="AA28" s="51"/>
      <c r="AB28" s="51"/>
      <c r="AC28" s="51"/>
      <c r="AD28" s="51"/>
      <c r="AE28" s="51"/>
    </row>
    <row r="29" spans="1:31" ht="15.75">
      <c r="A29" s="93" t="s">
        <v>28</v>
      </c>
      <c r="B29" s="278" t="s">
        <v>14</v>
      </c>
      <c r="C29" s="279"/>
      <c r="D29" s="94">
        <f>D30+D34</f>
        <v>1984630</v>
      </c>
      <c r="E29" s="94">
        <f t="shared" ref="E29:L29" si="9">E30+E34</f>
        <v>2225394</v>
      </c>
      <c r="F29" s="94">
        <f t="shared" si="9"/>
        <v>2277493</v>
      </c>
      <c r="G29" s="94">
        <f t="shared" si="9"/>
        <v>2830000</v>
      </c>
      <c r="H29" s="94">
        <f t="shared" si="9"/>
        <v>2718000</v>
      </c>
      <c r="I29" s="94">
        <f t="shared" si="9"/>
        <v>2140000</v>
      </c>
      <c r="J29" s="94">
        <f t="shared" si="9"/>
        <v>2620000</v>
      </c>
      <c r="K29" s="94">
        <f t="shared" si="9"/>
        <v>2531000</v>
      </c>
      <c r="L29" s="94">
        <f t="shared" si="9"/>
        <v>2652899</v>
      </c>
      <c r="M29" s="108">
        <f t="shared" ref="M29:R29" si="10">M30+M34</f>
        <v>599194.28</v>
      </c>
      <c r="N29" s="108">
        <f t="shared" si="10"/>
        <v>0</v>
      </c>
      <c r="O29" s="108">
        <f t="shared" si="10"/>
        <v>0</v>
      </c>
      <c r="P29" s="108">
        <f t="shared" si="10"/>
        <v>0</v>
      </c>
      <c r="Q29" s="108">
        <f t="shared" si="10"/>
        <v>0</v>
      </c>
      <c r="R29" s="108">
        <f t="shared" si="10"/>
        <v>0</v>
      </c>
      <c r="S29" s="108">
        <f>S30+S34</f>
        <v>0</v>
      </c>
      <c r="T29" s="108">
        <f>T30+T34</f>
        <v>0</v>
      </c>
      <c r="U29" s="108">
        <f>U30+U34</f>
        <v>0</v>
      </c>
      <c r="V29" s="108">
        <f>V30+V34</f>
        <v>0</v>
      </c>
      <c r="W29" s="51"/>
      <c r="X29" s="51"/>
      <c r="Y29" s="51"/>
      <c r="Z29" s="51"/>
      <c r="AA29" s="51"/>
      <c r="AB29" s="51"/>
      <c r="AC29" s="51"/>
      <c r="AD29" s="51"/>
      <c r="AE29" s="51"/>
    </row>
    <row r="30" spans="1:31" ht="15.75">
      <c r="A30" s="83" t="s">
        <v>22</v>
      </c>
      <c r="B30" s="84"/>
      <c r="C30" s="85" t="s">
        <v>56</v>
      </c>
      <c r="D30" s="106">
        <f>D31+D32+D33</f>
        <v>1984630</v>
      </c>
      <c r="E30" s="106">
        <f t="shared" ref="E30:L30" si="11">E31+E32+E33</f>
        <v>2225394</v>
      </c>
      <c r="F30" s="106">
        <f>F31+F32+F33</f>
        <v>2277493</v>
      </c>
      <c r="G30" s="106">
        <f t="shared" si="11"/>
        <v>2830000</v>
      </c>
      <c r="H30" s="106">
        <f t="shared" si="11"/>
        <v>2718000</v>
      </c>
      <c r="I30" s="106">
        <f t="shared" si="11"/>
        <v>2140000</v>
      </c>
      <c r="J30" s="106">
        <f>J31+J32+J33</f>
        <v>2620000</v>
      </c>
      <c r="K30" s="106">
        <f t="shared" si="11"/>
        <v>2531000</v>
      </c>
      <c r="L30" s="106">
        <f t="shared" si="11"/>
        <v>2652899</v>
      </c>
      <c r="M30" s="107">
        <f t="shared" ref="M30:R30" si="12">M31+M32+M33</f>
        <v>599194.28</v>
      </c>
      <c r="N30" s="107">
        <f t="shared" si="12"/>
        <v>0</v>
      </c>
      <c r="O30" s="107">
        <f t="shared" si="12"/>
        <v>0</v>
      </c>
      <c r="P30" s="107">
        <f t="shared" si="12"/>
        <v>0</v>
      </c>
      <c r="Q30" s="107">
        <f t="shared" si="12"/>
        <v>0</v>
      </c>
      <c r="R30" s="107">
        <f t="shared" si="12"/>
        <v>0</v>
      </c>
      <c r="S30" s="107">
        <f>S31+S32+S33</f>
        <v>0</v>
      </c>
      <c r="T30" s="107">
        <f>T31+T32+T33</f>
        <v>0</v>
      </c>
      <c r="U30" s="107">
        <f>U31+U32+U33</f>
        <v>0</v>
      </c>
      <c r="V30" s="107">
        <f>V31+V32+V33</f>
        <v>0</v>
      </c>
      <c r="W30" s="51"/>
      <c r="X30" s="51"/>
      <c r="Y30" s="51"/>
      <c r="Z30" s="51"/>
      <c r="AA30" s="51"/>
      <c r="AB30" s="51"/>
      <c r="AC30" s="51"/>
      <c r="AD30" s="51"/>
      <c r="AE30" s="51"/>
    </row>
    <row r="31" spans="1:31" ht="15.75">
      <c r="A31" s="90"/>
      <c r="B31" s="287" t="s">
        <v>29</v>
      </c>
      <c r="C31" s="92" t="s">
        <v>8</v>
      </c>
      <c r="D31" s="88">
        <v>480630</v>
      </c>
      <c r="E31" s="88">
        <f>'[1]zał.4 przych.i roz.'!$C$27</f>
        <v>225394</v>
      </c>
      <c r="F31" s="88">
        <v>241493</v>
      </c>
      <c r="G31" s="88">
        <v>100000</v>
      </c>
      <c r="H31" s="88">
        <v>100000</v>
      </c>
      <c r="I31" s="88">
        <v>50000</v>
      </c>
      <c r="J31" s="88">
        <v>100000</v>
      </c>
      <c r="K31" s="88">
        <v>200000</v>
      </c>
      <c r="L31" s="88">
        <v>260000</v>
      </c>
      <c r="M31" s="88">
        <v>599194.28</v>
      </c>
      <c r="N31" s="88"/>
      <c r="O31" s="88"/>
      <c r="P31" s="88"/>
      <c r="Q31" s="88"/>
      <c r="R31" s="88"/>
      <c r="S31" s="88"/>
      <c r="T31" s="88"/>
      <c r="U31" s="88"/>
      <c r="V31" s="88"/>
      <c r="W31" s="51"/>
      <c r="X31" s="51"/>
      <c r="Y31" s="51"/>
      <c r="Z31" s="51"/>
      <c r="AA31" s="51"/>
      <c r="AB31" s="51"/>
      <c r="AC31" s="51"/>
      <c r="AD31" s="51"/>
      <c r="AE31" s="51"/>
    </row>
    <row r="32" spans="1:31" ht="15.75">
      <c r="A32" s="90"/>
      <c r="B32" s="288"/>
      <c r="C32" s="92" t="s">
        <v>9</v>
      </c>
      <c r="D32" s="88">
        <v>1504000</v>
      </c>
      <c r="E32" s="88">
        <f>'[1]zał.4 przych.i roz.'!$C$26</f>
        <v>2000000</v>
      </c>
      <c r="F32" s="88">
        <v>2036000</v>
      </c>
      <c r="G32" s="88">
        <v>2730000</v>
      </c>
      <c r="H32" s="88">
        <v>2618000</v>
      </c>
      <c r="I32" s="88">
        <v>2090000</v>
      </c>
      <c r="J32" s="88">
        <f>'[1]zał.12prog.spłat zob'!$K$54</f>
        <v>2520000</v>
      </c>
      <c r="K32" s="88">
        <f>'[1]zał.12prog.spłat zob'!$L$54</f>
        <v>2331000</v>
      </c>
      <c r="L32" s="88">
        <v>2392899</v>
      </c>
      <c r="M32" s="88"/>
      <c r="N32" s="88"/>
      <c r="O32" s="88"/>
      <c r="P32" s="88"/>
      <c r="Q32" s="88"/>
      <c r="R32" s="88"/>
      <c r="S32" s="88"/>
      <c r="T32" s="88"/>
      <c r="U32" s="88"/>
      <c r="V32" s="88"/>
      <c r="W32" s="51"/>
      <c r="X32" s="51"/>
      <c r="Y32" s="51"/>
      <c r="Z32" s="51"/>
      <c r="AA32" s="51"/>
      <c r="AB32" s="51"/>
      <c r="AC32" s="51"/>
      <c r="AD32" s="51"/>
      <c r="AE32" s="51"/>
    </row>
    <row r="33" spans="1:31" ht="15.75">
      <c r="A33" s="90"/>
      <c r="B33" s="289"/>
      <c r="C33" s="92" t="s">
        <v>15</v>
      </c>
      <c r="D33" s="88"/>
      <c r="E33" s="88"/>
      <c r="F33" s="88"/>
      <c r="G33" s="88"/>
      <c r="H33" s="88"/>
      <c r="I33" s="88"/>
      <c r="J33" s="88"/>
      <c r="K33" s="88"/>
      <c r="L33" s="88"/>
      <c r="M33" s="88"/>
      <c r="N33" s="88"/>
      <c r="O33" s="88"/>
      <c r="P33" s="88"/>
      <c r="Q33" s="88"/>
      <c r="R33" s="88"/>
      <c r="S33" s="88"/>
      <c r="T33" s="88"/>
      <c r="U33" s="88"/>
      <c r="V33" s="88"/>
      <c r="W33" s="51"/>
      <c r="X33" s="51"/>
      <c r="Y33" s="51"/>
      <c r="Z33" s="51"/>
      <c r="AA33" s="51"/>
      <c r="AB33" s="51"/>
      <c r="AC33" s="51"/>
      <c r="AD33" s="51"/>
      <c r="AE33" s="51"/>
    </row>
    <row r="34" spans="1:31" ht="15.75">
      <c r="A34" s="83" t="s">
        <v>23</v>
      </c>
      <c r="B34" s="84"/>
      <c r="C34" s="85" t="s">
        <v>30</v>
      </c>
      <c r="D34" s="86"/>
      <c r="E34" s="86"/>
      <c r="F34" s="86"/>
      <c r="G34" s="86"/>
      <c r="H34" s="86"/>
      <c r="I34" s="86"/>
      <c r="J34" s="86"/>
      <c r="K34" s="86"/>
      <c r="L34" s="86"/>
      <c r="M34" s="86"/>
      <c r="N34" s="86"/>
      <c r="O34" s="86"/>
      <c r="P34" s="86"/>
      <c r="Q34" s="86"/>
      <c r="R34" s="86"/>
      <c r="S34" s="86"/>
      <c r="T34" s="86"/>
      <c r="U34" s="86"/>
      <c r="V34" s="86"/>
      <c r="W34" s="51"/>
      <c r="X34" s="51"/>
      <c r="Y34" s="51"/>
      <c r="Z34" s="51"/>
      <c r="AA34" s="51"/>
      <c r="AB34" s="51"/>
      <c r="AC34" s="51"/>
      <c r="AD34" s="51"/>
      <c r="AE34" s="51"/>
    </row>
    <row r="35" spans="1:31" ht="15.75">
      <c r="A35" s="93" t="s">
        <v>31</v>
      </c>
      <c r="B35" s="278" t="s">
        <v>16</v>
      </c>
      <c r="C35" s="279"/>
      <c r="D35" s="94">
        <f t="shared" ref="D35:L35" si="13">D6-D10</f>
        <v>-1026157</v>
      </c>
      <c r="E35" s="167">
        <f t="shared" si="13"/>
        <v>-1932041.2199999988</v>
      </c>
      <c r="F35" s="94">
        <f>F6-F10</f>
        <v>1246834.9399999976</v>
      </c>
      <c r="G35" s="94">
        <f t="shared" si="13"/>
        <v>2830000</v>
      </c>
      <c r="H35" s="94">
        <f t="shared" si="13"/>
        <v>2718000</v>
      </c>
      <c r="I35" s="94">
        <f t="shared" si="13"/>
        <v>2140000</v>
      </c>
      <c r="J35" s="94">
        <f t="shared" si="13"/>
        <v>2620000</v>
      </c>
      <c r="K35" s="94">
        <f t="shared" si="13"/>
        <v>2531000</v>
      </c>
      <c r="L35" s="94">
        <f t="shared" si="13"/>
        <v>2652899</v>
      </c>
      <c r="M35" s="108">
        <f t="shared" ref="M35:R35" si="14">M6-M10</f>
        <v>599194.28000000119</v>
      </c>
      <c r="N35" s="108">
        <f t="shared" si="14"/>
        <v>0</v>
      </c>
      <c r="O35" s="108">
        <f t="shared" si="14"/>
        <v>0</v>
      </c>
      <c r="P35" s="108">
        <f t="shared" si="14"/>
        <v>0.20000000298023224</v>
      </c>
      <c r="Q35" s="108">
        <f t="shared" si="14"/>
        <v>-3.7999995052814484E-2</v>
      </c>
      <c r="R35" s="108">
        <f t="shared" si="14"/>
        <v>-7.8379996120929718E-2</v>
      </c>
      <c r="S35" s="108">
        <f>S6-S10</f>
        <v>0</v>
      </c>
      <c r="T35" s="108">
        <f>T6-T10</f>
        <v>0</v>
      </c>
      <c r="U35" s="108">
        <f>U6-U10</f>
        <v>0</v>
      </c>
      <c r="V35" s="108">
        <f>V6-V10</f>
        <v>0</v>
      </c>
      <c r="W35" s="51"/>
      <c r="X35" s="51"/>
      <c r="Y35" s="51"/>
      <c r="Z35" s="51"/>
      <c r="AA35" s="51"/>
      <c r="AB35" s="51"/>
      <c r="AC35" s="51"/>
      <c r="AD35" s="51"/>
      <c r="AE35" s="51"/>
    </row>
    <row r="36" spans="1:31" ht="15.75">
      <c r="A36" s="93" t="s">
        <v>32</v>
      </c>
      <c r="B36" s="278" t="s">
        <v>18</v>
      </c>
      <c r="C36" s="279"/>
      <c r="D36" s="94">
        <f>D37+D38+D39+D40+D41+D42</f>
        <v>1026157</v>
      </c>
      <c r="E36" s="167">
        <f t="shared" ref="E36:L36" si="15">E37+E38+E39+E40+E41+E42</f>
        <v>1932041.22</v>
      </c>
      <c r="F36" s="94">
        <f t="shared" si="15"/>
        <v>0</v>
      </c>
      <c r="G36" s="94">
        <f t="shared" si="15"/>
        <v>0</v>
      </c>
      <c r="H36" s="94">
        <f t="shared" si="15"/>
        <v>0</v>
      </c>
      <c r="I36" s="94">
        <f t="shared" si="15"/>
        <v>0</v>
      </c>
      <c r="J36" s="94">
        <f t="shared" si="15"/>
        <v>0</v>
      </c>
      <c r="K36" s="94">
        <f t="shared" si="15"/>
        <v>0</v>
      </c>
      <c r="L36" s="94">
        <f t="shared" si="15"/>
        <v>0</v>
      </c>
      <c r="M36" s="108">
        <f t="shared" ref="M36:R36" si="16">M37+M38+M39+M40+M41+M42</f>
        <v>0</v>
      </c>
      <c r="N36" s="108">
        <f t="shared" si="16"/>
        <v>0</v>
      </c>
      <c r="O36" s="108">
        <f t="shared" si="16"/>
        <v>0</v>
      </c>
      <c r="P36" s="108">
        <f t="shared" si="16"/>
        <v>0</v>
      </c>
      <c r="Q36" s="108">
        <f t="shared" si="16"/>
        <v>0</v>
      </c>
      <c r="R36" s="108">
        <f t="shared" si="16"/>
        <v>0</v>
      </c>
      <c r="S36" s="108">
        <f>S37+S38+S39+S40+S41+S42</f>
        <v>0</v>
      </c>
      <c r="T36" s="108">
        <f>T37+T38+T39+T40+T41+T42</f>
        <v>0</v>
      </c>
      <c r="U36" s="108">
        <f>U37+U38+U39+U40+U41+U42</f>
        <v>0</v>
      </c>
      <c r="V36" s="108">
        <f>V37+V38+V39+V40+V41+V42</f>
        <v>0</v>
      </c>
      <c r="W36" s="51"/>
      <c r="X36" s="51"/>
      <c r="Y36" s="51"/>
      <c r="Z36" s="51"/>
      <c r="AA36" s="51"/>
      <c r="AB36" s="51"/>
      <c r="AC36" s="51"/>
      <c r="AD36" s="51"/>
      <c r="AE36" s="51"/>
    </row>
    <row r="37" spans="1:31" ht="15.75">
      <c r="A37" s="90"/>
      <c r="B37" s="109"/>
      <c r="C37" s="85" t="s">
        <v>8</v>
      </c>
      <c r="D37" s="104">
        <f>IF(D35&lt;0,IF(D23&gt;(-D35),(-D35),D23),0)</f>
        <v>50787</v>
      </c>
      <c r="E37" s="179">
        <f t="shared" ref="E37:L37" si="17">IF(E35&lt;0,IF(E23&gt;(-E35),(-E35),E23),0)</f>
        <v>428536.22</v>
      </c>
      <c r="F37" s="104">
        <f t="shared" si="17"/>
        <v>0</v>
      </c>
      <c r="G37" s="104">
        <f t="shared" si="17"/>
        <v>0</v>
      </c>
      <c r="H37" s="104">
        <f t="shared" si="17"/>
        <v>0</v>
      </c>
      <c r="I37" s="104">
        <f t="shared" si="17"/>
        <v>0</v>
      </c>
      <c r="J37" s="104">
        <f t="shared" si="17"/>
        <v>0</v>
      </c>
      <c r="K37" s="104">
        <f t="shared" si="17"/>
        <v>0</v>
      </c>
      <c r="L37" s="104">
        <f t="shared" si="17"/>
        <v>0</v>
      </c>
      <c r="M37" s="110">
        <f t="shared" ref="M37:R37" si="18">IF(M35&lt;0,IF(M23&gt;(-M35),(-M35),M23),0)</f>
        <v>0</v>
      </c>
      <c r="N37" s="110">
        <f t="shared" si="18"/>
        <v>0</v>
      </c>
      <c r="O37" s="110">
        <f t="shared" si="18"/>
        <v>0</v>
      </c>
      <c r="P37" s="110">
        <f t="shared" si="18"/>
        <v>0</v>
      </c>
      <c r="Q37" s="110">
        <f t="shared" si="18"/>
        <v>0</v>
      </c>
      <c r="R37" s="110">
        <f t="shared" si="18"/>
        <v>0</v>
      </c>
      <c r="S37" s="110">
        <f>IF(S35&lt;0,IF(S23&gt;(-S35),(-S35),S23),0)</f>
        <v>0</v>
      </c>
      <c r="T37" s="110">
        <f>IF(T35&lt;0,IF(T23&gt;(-T35),(-T35),T23),0)</f>
        <v>0</v>
      </c>
      <c r="U37" s="110">
        <f>IF(U35&lt;0,IF(U23&gt;(-U35),(-U35),U23),0)</f>
        <v>0</v>
      </c>
      <c r="V37" s="110">
        <f>IF(V35&lt;0,IF(V23&gt;(-V35),(-V35),V23),0)</f>
        <v>0</v>
      </c>
      <c r="W37" s="51"/>
      <c r="X37" s="51"/>
      <c r="Y37" s="51"/>
      <c r="Z37" s="51"/>
      <c r="AA37" s="51"/>
      <c r="AB37" s="51"/>
      <c r="AC37" s="51"/>
      <c r="AD37" s="51"/>
      <c r="AE37" s="51"/>
    </row>
    <row r="38" spans="1:31" ht="15.75">
      <c r="A38" s="90"/>
      <c r="B38" s="109"/>
      <c r="C38" s="85" t="s">
        <v>9</v>
      </c>
      <c r="D38" s="104">
        <f>IF((D37+D35)&lt;0,IF(D24&gt;(-D35-D37),(-D35-D37),D24),0)</f>
        <v>975370</v>
      </c>
      <c r="E38" s="179">
        <v>1503505</v>
      </c>
      <c r="F38" s="104">
        <f t="shared" ref="F38:V38" si="19">IF((F37+F35)&lt;0,IF(F24&gt;(-F35-F37),(-F35-F37),F24),0)</f>
        <v>0</v>
      </c>
      <c r="G38" s="104">
        <f t="shared" si="19"/>
        <v>0</v>
      </c>
      <c r="H38" s="104">
        <f t="shared" si="19"/>
        <v>0</v>
      </c>
      <c r="I38" s="104">
        <f t="shared" si="19"/>
        <v>0</v>
      </c>
      <c r="J38" s="104">
        <f t="shared" si="19"/>
        <v>0</v>
      </c>
      <c r="K38" s="104">
        <f t="shared" si="19"/>
        <v>0</v>
      </c>
      <c r="L38" s="104">
        <f t="shared" si="19"/>
        <v>0</v>
      </c>
      <c r="M38" s="110">
        <f t="shared" si="19"/>
        <v>0</v>
      </c>
      <c r="N38" s="110">
        <f t="shared" si="19"/>
        <v>0</v>
      </c>
      <c r="O38" s="110">
        <f t="shared" si="19"/>
        <v>0</v>
      </c>
      <c r="P38" s="110">
        <f t="shared" si="19"/>
        <v>0</v>
      </c>
      <c r="Q38" s="110">
        <f t="shared" si="19"/>
        <v>0</v>
      </c>
      <c r="R38" s="110">
        <f t="shared" si="19"/>
        <v>0</v>
      </c>
      <c r="S38" s="110">
        <f t="shared" si="19"/>
        <v>0</v>
      </c>
      <c r="T38" s="110">
        <f t="shared" si="19"/>
        <v>0</v>
      </c>
      <c r="U38" s="110">
        <f t="shared" si="19"/>
        <v>0</v>
      </c>
      <c r="V38" s="110">
        <f t="shared" si="19"/>
        <v>0</v>
      </c>
      <c r="W38" s="51"/>
      <c r="X38" s="51"/>
      <c r="Y38" s="51"/>
      <c r="Z38" s="51"/>
      <c r="AA38" s="51"/>
      <c r="AB38" s="51"/>
      <c r="AC38" s="51"/>
      <c r="AD38" s="51"/>
      <c r="AE38" s="51"/>
    </row>
    <row r="39" spans="1:31" ht="15.75">
      <c r="A39" s="90"/>
      <c r="B39" s="109"/>
      <c r="C39" s="85" t="s">
        <v>10</v>
      </c>
      <c r="D39" s="104">
        <f>IF((D37+D35+D38)&lt;0,IF(D25&gt;(-D35-D37-D38),(-D35-D37-D38),D25),0)</f>
        <v>0</v>
      </c>
      <c r="E39" s="104">
        <f t="shared" ref="E39:V39" si="20">IF((E37+E35+E38)&lt;0,IF(E25&gt;(-E35-E37-E38),(-E35-E37-E38),E25),0)</f>
        <v>0</v>
      </c>
      <c r="F39" s="104">
        <f t="shared" si="20"/>
        <v>0</v>
      </c>
      <c r="G39" s="104">
        <f t="shared" si="20"/>
        <v>0</v>
      </c>
      <c r="H39" s="104">
        <f t="shared" si="20"/>
        <v>0</v>
      </c>
      <c r="I39" s="104">
        <f t="shared" si="20"/>
        <v>0</v>
      </c>
      <c r="J39" s="104">
        <f t="shared" si="20"/>
        <v>0</v>
      </c>
      <c r="K39" s="104">
        <f t="shared" si="20"/>
        <v>0</v>
      </c>
      <c r="L39" s="104">
        <f t="shared" si="20"/>
        <v>0</v>
      </c>
      <c r="M39" s="110">
        <f t="shared" si="20"/>
        <v>0</v>
      </c>
      <c r="N39" s="110">
        <f t="shared" si="20"/>
        <v>0</v>
      </c>
      <c r="O39" s="110">
        <f t="shared" si="20"/>
        <v>0</v>
      </c>
      <c r="P39" s="110">
        <f t="shared" si="20"/>
        <v>0</v>
      </c>
      <c r="Q39" s="110">
        <f t="shared" si="20"/>
        <v>0</v>
      </c>
      <c r="R39" s="110">
        <f t="shared" si="20"/>
        <v>0</v>
      </c>
      <c r="S39" s="110">
        <f t="shared" si="20"/>
        <v>0</v>
      </c>
      <c r="T39" s="110">
        <f t="shared" si="20"/>
        <v>0</v>
      </c>
      <c r="U39" s="110">
        <f t="shared" si="20"/>
        <v>0</v>
      </c>
      <c r="V39" s="110">
        <f t="shared" si="20"/>
        <v>0</v>
      </c>
      <c r="W39" s="51"/>
      <c r="X39" s="51"/>
      <c r="Y39" s="51"/>
      <c r="Z39" s="51"/>
      <c r="AA39" s="51"/>
      <c r="AB39" s="51"/>
      <c r="AC39" s="51"/>
      <c r="AD39" s="51"/>
      <c r="AE39" s="51"/>
    </row>
    <row r="40" spans="1:31" ht="15.75">
      <c r="A40" s="90"/>
      <c r="B40" s="109"/>
      <c r="C40" s="85" t="s">
        <v>11</v>
      </c>
      <c r="D40" s="104">
        <f>IF((D37+D35+D38+D39)&lt;0,IF(D26&gt;(-D35-D37-D38-D39),(-D35-D37-D38-D39),D26),0)</f>
        <v>0</v>
      </c>
      <c r="E40" s="104">
        <f t="shared" ref="E40:V40" si="21">IF((E37+E35+E38+E39)&lt;0,IF(E26&gt;(-E35-E37-E38-E39),(-E35-E37-E38-E39),E26),0)</f>
        <v>0</v>
      </c>
      <c r="F40" s="104">
        <f t="shared" si="21"/>
        <v>0</v>
      </c>
      <c r="G40" s="104">
        <f t="shared" si="21"/>
        <v>0</v>
      </c>
      <c r="H40" s="104">
        <f t="shared" si="21"/>
        <v>0</v>
      </c>
      <c r="I40" s="104">
        <f t="shared" si="21"/>
        <v>0</v>
      </c>
      <c r="J40" s="104">
        <f t="shared" si="21"/>
        <v>0</v>
      </c>
      <c r="K40" s="104">
        <f t="shared" si="21"/>
        <v>0</v>
      </c>
      <c r="L40" s="104">
        <f t="shared" si="21"/>
        <v>0</v>
      </c>
      <c r="M40" s="110">
        <f t="shared" si="21"/>
        <v>0</v>
      </c>
      <c r="N40" s="110">
        <f t="shared" si="21"/>
        <v>0</v>
      </c>
      <c r="O40" s="110">
        <f t="shared" si="21"/>
        <v>0</v>
      </c>
      <c r="P40" s="110">
        <f t="shared" si="21"/>
        <v>0</v>
      </c>
      <c r="Q40" s="110">
        <f t="shared" si="21"/>
        <v>0</v>
      </c>
      <c r="R40" s="110">
        <f t="shared" si="21"/>
        <v>0</v>
      </c>
      <c r="S40" s="110">
        <f t="shared" si="21"/>
        <v>0</v>
      </c>
      <c r="T40" s="110">
        <f t="shared" si="21"/>
        <v>0</v>
      </c>
      <c r="U40" s="110">
        <f t="shared" si="21"/>
        <v>0</v>
      </c>
      <c r="V40" s="110">
        <f t="shared" si="21"/>
        <v>0</v>
      </c>
      <c r="W40" s="51"/>
      <c r="X40" s="51"/>
      <c r="Y40" s="51"/>
      <c r="Z40" s="51"/>
      <c r="AA40" s="51"/>
      <c r="AB40" s="51"/>
      <c r="AC40" s="51"/>
      <c r="AD40" s="51"/>
      <c r="AE40" s="51"/>
    </row>
    <row r="41" spans="1:31" ht="15.75">
      <c r="A41" s="90"/>
      <c r="B41" s="109"/>
      <c r="C41" s="85" t="s">
        <v>12</v>
      </c>
      <c r="D41" s="104">
        <f>IF((D37+D35+D38+D39+D40)&lt;0,IF(D27&gt;(-D35-D37-D38-D39-D40),(-D35-D37-D38-D39-D40),D27),0)</f>
        <v>0</v>
      </c>
      <c r="E41" s="104">
        <f t="shared" ref="E41:V41" si="22">IF((E37+E35+E38+E39+E40)&lt;0,IF(E27&gt;(-E35-E37-E38-E39-E40),(-E35-E37-E38-E39-E40),E27),0)</f>
        <v>0</v>
      </c>
      <c r="F41" s="104">
        <f t="shared" si="22"/>
        <v>0</v>
      </c>
      <c r="G41" s="104">
        <f t="shared" si="22"/>
        <v>0</v>
      </c>
      <c r="H41" s="104">
        <f t="shared" si="22"/>
        <v>0</v>
      </c>
      <c r="I41" s="104">
        <f t="shared" si="22"/>
        <v>0</v>
      </c>
      <c r="J41" s="104">
        <f t="shared" si="22"/>
        <v>0</v>
      </c>
      <c r="K41" s="104">
        <f t="shared" si="22"/>
        <v>0</v>
      </c>
      <c r="L41" s="104">
        <f t="shared" si="22"/>
        <v>0</v>
      </c>
      <c r="M41" s="110">
        <f t="shared" si="22"/>
        <v>0</v>
      </c>
      <c r="N41" s="110">
        <f t="shared" si="22"/>
        <v>0</v>
      </c>
      <c r="O41" s="110">
        <f t="shared" si="22"/>
        <v>0</v>
      </c>
      <c r="P41" s="110">
        <f t="shared" si="22"/>
        <v>0</v>
      </c>
      <c r="Q41" s="110">
        <f t="shared" si="22"/>
        <v>0</v>
      </c>
      <c r="R41" s="110">
        <f t="shared" si="22"/>
        <v>0</v>
      </c>
      <c r="S41" s="110">
        <f t="shared" si="22"/>
        <v>0</v>
      </c>
      <c r="T41" s="110">
        <f t="shared" si="22"/>
        <v>0</v>
      </c>
      <c r="U41" s="110">
        <f t="shared" si="22"/>
        <v>0</v>
      </c>
      <c r="V41" s="110">
        <f t="shared" si="22"/>
        <v>0</v>
      </c>
      <c r="W41" s="51"/>
      <c r="X41" s="51"/>
      <c r="Y41" s="51"/>
      <c r="Z41" s="51"/>
      <c r="AA41" s="51"/>
      <c r="AB41" s="51"/>
      <c r="AC41" s="51"/>
      <c r="AD41" s="51"/>
      <c r="AE41" s="51"/>
    </row>
    <row r="42" spans="1:31" ht="15.75">
      <c r="A42" s="90"/>
      <c r="B42" s="109"/>
      <c r="C42" s="85" t="s">
        <v>13</v>
      </c>
      <c r="D42" s="104">
        <f>IF((D37+D35+D38+D39+D40+D41)&lt;0,IF(D28&gt;(-D35-D37-D38-D39-D40-D41),(-D35-D37-D38-D39-D40-D41),D28),0)</f>
        <v>0</v>
      </c>
      <c r="E42" s="104">
        <f t="shared" ref="E42:V42" si="23">IF((E37+E35+E38+E39+E40+E41)&lt;0,IF(E28&gt;(-E35-E37-E38-E39-E40-E41),(-E35-E37-E38-E39-E40-E41),E28),0)</f>
        <v>0</v>
      </c>
      <c r="F42" s="104">
        <f t="shared" si="23"/>
        <v>0</v>
      </c>
      <c r="G42" s="104">
        <f t="shared" si="23"/>
        <v>0</v>
      </c>
      <c r="H42" s="104">
        <f t="shared" si="23"/>
        <v>0</v>
      </c>
      <c r="I42" s="104">
        <f t="shared" si="23"/>
        <v>0</v>
      </c>
      <c r="J42" s="104">
        <f t="shared" si="23"/>
        <v>0</v>
      </c>
      <c r="K42" s="104">
        <f t="shared" si="23"/>
        <v>0</v>
      </c>
      <c r="L42" s="104">
        <f t="shared" si="23"/>
        <v>0</v>
      </c>
      <c r="M42" s="110">
        <f t="shared" si="23"/>
        <v>0</v>
      </c>
      <c r="N42" s="110">
        <f t="shared" si="23"/>
        <v>0</v>
      </c>
      <c r="O42" s="110">
        <f t="shared" si="23"/>
        <v>0</v>
      </c>
      <c r="P42" s="110">
        <f t="shared" si="23"/>
        <v>0</v>
      </c>
      <c r="Q42" s="110">
        <f t="shared" si="23"/>
        <v>0</v>
      </c>
      <c r="R42" s="110">
        <f t="shared" si="23"/>
        <v>0</v>
      </c>
      <c r="S42" s="110">
        <f t="shared" si="23"/>
        <v>0</v>
      </c>
      <c r="T42" s="110">
        <f t="shared" si="23"/>
        <v>0</v>
      </c>
      <c r="U42" s="110">
        <f t="shared" si="23"/>
        <v>0</v>
      </c>
      <c r="V42" s="110">
        <f t="shared" si="23"/>
        <v>0</v>
      </c>
      <c r="W42" s="51"/>
      <c r="X42" s="51"/>
      <c r="Y42" s="51"/>
      <c r="Z42" s="51"/>
      <c r="AA42" s="51"/>
      <c r="AB42" s="51"/>
      <c r="AC42" s="51"/>
      <c r="AD42" s="51"/>
      <c r="AE42" s="51"/>
    </row>
    <row r="43" spans="1:31" ht="15.75">
      <c r="A43" s="93" t="s">
        <v>33</v>
      </c>
      <c r="B43" s="278" t="s">
        <v>19</v>
      </c>
      <c r="C43" s="279"/>
      <c r="D43" s="94">
        <f>IF(D35&gt;0,D35,0)</f>
        <v>0</v>
      </c>
      <c r="E43" s="94">
        <f>IF(E35&gt;0,E35,0)</f>
        <v>0</v>
      </c>
      <c r="F43" s="94">
        <f t="shared" ref="F43:L43" si="24">IF(F35&gt;0,F35,0)</f>
        <v>1246834.9399999976</v>
      </c>
      <c r="G43" s="94">
        <f t="shared" si="24"/>
        <v>2830000</v>
      </c>
      <c r="H43" s="94">
        <f t="shared" si="24"/>
        <v>2718000</v>
      </c>
      <c r="I43" s="94">
        <f t="shared" si="24"/>
        <v>2140000</v>
      </c>
      <c r="J43" s="94">
        <f t="shared" si="24"/>
        <v>2620000</v>
      </c>
      <c r="K43" s="94">
        <f t="shared" si="24"/>
        <v>2531000</v>
      </c>
      <c r="L43" s="94">
        <f t="shared" si="24"/>
        <v>2652899</v>
      </c>
      <c r="M43" s="108">
        <f t="shared" ref="M43:R43" si="25">IF(M35&gt;0,M35,0)</f>
        <v>599194.28000000119</v>
      </c>
      <c r="N43" s="108">
        <f t="shared" si="25"/>
        <v>0</v>
      </c>
      <c r="O43" s="108">
        <f t="shared" si="25"/>
        <v>0</v>
      </c>
      <c r="P43" s="108">
        <f t="shared" si="25"/>
        <v>0.20000000298023224</v>
      </c>
      <c r="Q43" s="108">
        <f t="shared" si="25"/>
        <v>0</v>
      </c>
      <c r="R43" s="108">
        <f t="shared" si="25"/>
        <v>0</v>
      </c>
      <c r="S43" s="108">
        <f>IF(S35&gt;0,S35,0)</f>
        <v>0</v>
      </c>
      <c r="T43" s="108">
        <f>IF(T35&gt;0,T35,0)</f>
        <v>0</v>
      </c>
      <c r="U43" s="108">
        <f>IF(U35&gt;0,U35,0)</f>
        <v>0</v>
      </c>
      <c r="V43" s="108">
        <f>IF(V35&gt;0,V35,0)</f>
        <v>0</v>
      </c>
      <c r="W43" s="51"/>
      <c r="X43" s="51"/>
      <c r="Y43" s="51"/>
      <c r="Z43" s="51"/>
      <c r="AA43" s="51"/>
      <c r="AB43" s="51"/>
      <c r="AC43" s="51"/>
      <c r="AD43" s="51"/>
      <c r="AE43" s="51"/>
    </row>
    <row r="44" spans="1:31" ht="15.75">
      <c r="A44" s="90"/>
      <c r="B44" s="109"/>
      <c r="C44" s="85" t="s">
        <v>57</v>
      </c>
      <c r="D44" s="104">
        <f>D43-D45</f>
        <v>0</v>
      </c>
      <c r="E44" s="104">
        <f>E43-E45</f>
        <v>0</v>
      </c>
      <c r="F44" s="104">
        <f t="shared" ref="F44:V44" si="26">F43-F45</f>
        <v>1246834.9399999976</v>
      </c>
      <c r="G44" s="104">
        <f t="shared" si="26"/>
        <v>2830000</v>
      </c>
      <c r="H44" s="104">
        <f t="shared" si="26"/>
        <v>2718000</v>
      </c>
      <c r="I44" s="104">
        <f t="shared" si="26"/>
        <v>2140000</v>
      </c>
      <c r="J44" s="104">
        <f t="shared" si="26"/>
        <v>2620000</v>
      </c>
      <c r="K44" s="104">
        <f t="shared" si="26"/>
        <v>2531000</v>
      </c>
      <c r="L44" s="104">
        <f t="shared" si="26"/>
        <v>2652899</v>
      </c>
      <c r="M44" s="110">
        <f>M43-M45</f>
        <v>599194.28000000119</v>
      </c>
      <c r="N44" s="110">
        <f t="shared" si="26"/>
        <v>0</v>
      </c>
      <c r="O44" s="110">
        <f t="shared" si="26"/>
        <v>0</v>
      </c>
      <c r="P44" s="110">
        <f t="shared" si="26"/>
        <v>0.20000000298023224</v>
      </c>
      <c r="Q44" s="110">
        <f t="shared" si="26"/>
        <v>0</v>
      </c>
      <c r="R44" s="110">
        <f t="shared" si="26"/>
        <v>0</v>
      </c>
      <c r="S44" s="110">
        <f t="shared" si="26"/>
        <v>0</v>
      </c>
      <c r="T44" s="110">
        <f t="shared" si="26"/>
        <v>0</v>
      </c>
      <c r="U44" s="110">
        <f t="shared" si="26"/>
        <v>0</v>
      </c>
      <c r="V44" s="110">
        <f t="shared" si="26"/>
        <v>0</v>
      </c>
      <c r="W44" s="51"/>
      <c r="X44" s="51"/>
      <c r="Y44" s="51"/>
      <c r="Z44" s="51"/>
      <c r="AA44" s="51"/>
      <c r="AB44" s="51"/>
      <c r="AC44" s="51"/>
      <c r="AD44" s="51"/>
      <c r="AE44" s="51"/>
    </row>
    <row r="45" spans="1:31" ht="15.75">
      <c r="A45" s="90"/>
      <c r="B45" s="109"/>
      <c r="C45" s="85" t="s">
        <v>20</v>
      </c>
      <c r="D45" s="104">
        <f>IF(D35&gt;0,IF(D34&gt;D35,D35,D34),0)</f>
        <v>0</v>
      </c>
      <c r="E45" s="104">
        <f>IF(E35&gt;0,IF(E34&gt;E35,E35,E34),0)</f>
        <v>0</v>
      </c>
      <c r="F45" s="104">
        <f t="shared" ref="F45:L45" si="27">IF(F35&gt;0,IF(F34&gt;F35,F35,F34),0)</f>
        <v>0</v>
      </c>
      <c r="G45" s="104">
        <f t="shared" si="27"/>
        <v>0</v>
      </c>
      <c r="H45" s="104">
        <f t="shared" si="27"/>
        <v>0</v>
      </c>
      <c r="I45" s="104">
        <f t="shared" si="27"/>
        <v>0</v>
      </c>
      <c r="J45" s="104">
        <f t="shared" si="27"/>
        <v>0</v>
      </c>
      <c r="K45" s="104">
        <f t="shared" si="27"/>
        <v>0</v>
      </c>
      <c r="L45" s="104">
        <f t="shared" si="27"/>
        <v>0</v>
      </c>
      <c r="M45" s="110">
        <f t="shared" ref="M45:R45" si="28">IF(M35&gt;0,IF(M34&gt;M35,M35,M34),0)</f>
        <v>0</v>
      </c>
      <c r="N45" s="110">
        <f t="shared" si="28"/>
        <v>0</v>
      </c>
      <c r="O45" s="110">
        <f t="shared" si="28"/>
        <v>0</v>
      </c>
      <c r="P45" s="110">
        <f t="shared" si="28"/>
        <v>0</v>
      </c>
      <c r="Q45" s="110">
        <f t="shared" si="28"/>
        <v>0</v>
      </c>
      <c r="R45" s="110">
        <f t="shared" si="28"/>
        <v>0</v>
      </c>
      <c r="S45" s="110">
        <f>IF(S35&gt;0,IF(S34&gt;S35,S35,S34),0)</f>
        <v>0</v>
      </c>
      <c r="T45" s="110">
        <f>IF(T35&gt;0,IF(T34&gt;T35,T35,T34),0)</f>
        <v>0</v>
      </c>
      <c r="U45" s="110">
        <f>IF(U35&gt;0,IF(U34&gt;U35,U35,U34),0)</f>
        <v>0</v>
      </c>
      <c r="V45" s="110">
        <f>IF(V35&gt;0,IF(V34&gt;V35,V35,V34),0)</f>
        <v>0</v>
      </c>
      <c r="W45" s="51"/>
      <c r="X45" s="51"/>
      <c r="Y45" s="51"/>
      <c r="Z45" s="51"/>
      <c r="AA45" s="51"/>
      <c r="AB45" s="51"/>
      <c r="AC45" s="51"/>
      <c r="AD45" s="51"/>
      <c r="AE45" s="51"/>
    </row>
    <row r="46" spans="1:31" ht="15.75">
      <c r="A46" s="90"/>
      <c r="B46" s="109"/>
      <c r="C46" s="111"/>
      <c r="D46" s="112"/>
      <c r="E46" s="112"/>
      <c r="F46" s="112"/>
      <c r="G46" s="112"/>
      <c r="H46" s="112"/>
      <c r="I46" s="112"/>
      <c r="J46" s="112"/>
      <c r="K46" s="112"/>
      <c r="L46" s="112"/>
      <c r="M46" s="88"/>
      <c r="N46" s="88"/>
      <c r="O46" s="88"/>
      <c r="P46" s="88"/>
      <c r="Q46" s="88"/>
      <c r="R46" s="88"/>
      <c r="S46" s="88"/>
      <c r="T46" s="88"/>
      <c r="U46" s="88"/>
      <c r="V46" s="88"/>
      <c r="W46" s="51"/>
      <c r="X46" s="51"/>
      <c r="Y46" s="51"/>
      <c r="Z46" s="51"/>
      <c r="AA46" s="51"/>
      <c r="AB46" s="51"/>
      <c r="AC46" s="51"/>
      <c r="AD46" s="51"/>
      <c r="AE46" s="51"/>
    </row>
    <row r="47" spans="1:31" ht="15.75">
      <c r="A47" s="93" t="s">
        <v>34</v>
      </c>
      <c r="B47" s="113"/>
      <c r="C47" s="114" t="s">
        <v>103</v>
      </c>
      <c r="D47" s="94">
        <v>15505887</v>
      </c>
      <c r="E47" s="94">
        <f>D47+E21-E29</f>
        <v>17437928.219999999</v>
      </c>
      <c r="F47" s="94">
        <f>E47+F21-F29</f>
        <v>16191093.279999997</v>
      </c>
      <c r="G47" s="94">
        <f t="shared" ref="G47:N47" si="29">F47+G21-G29</f>
        <v>13361093.279999997</v>
      </c>
      <c r="H47" s="94">
        <f t="shared" si="29"/>
        <v>10643093.279999997</v>
      </c>
      <c r="I47" s="94">
        <f t="shared" si="29"/>
        <v>8503093.2799999975</v>
      </c>
      <c r="J47" s="94">
        <f t="shared" si="29"/>
        <v>5883093.2799999975</v>
      </c>
      <c r="K47" s="94">
        <f t="shared" si="29"/>
        <v>3352093.2799999975</v>
      </c>
      <c r="L47" s="94">
        <f t="shared" si="29"/>
        <v>699194.27999999747</v>
      </c>
      <c r="M47" s="94">
        <f t="shared" si="29"/>
        <v>99999.999999997439</v>
      </c>
      <c r="N47" s="94">
        <f t="shared" si="29"/>
        <v>99999.999999997439</v>
      </c>
      <c r="O47" s="108">
        <f t="shared" ref="O47:U47" si="30">N47+O22-O30</f>
        <v>99999.999999997439</v>
      </c>
      <c r="P47" s="108">
        <f t="shared" si="30"/>
        <v>99999.999999997439</v>
      </c>
      <c r="Q47" s="108">
        <f t="shared" si="30"/>
        <v>99999.999999997439</v>
      </c>
      <c r="R47" s="108">
        <f t="shared" si="30"/>
        <v>99999.999999997439</v>
      </c>
      <c r="S47" s="108">
        <f t="shared" si="30"/>
        <v>99999.999999997439</v>
      </c>
      <c r="T47" s="108">
        <f t="shared" si="30"/>
        <v>99999.999999997439</v>
      </c>
      <c r="U47" s="108">
        <f t="shared" si="30"/>
        <v>99999.999999997439</v>
      </c>
      <c r="V47" s="108">
        <f>U47+V22-V30</f>
        <v>99999.999999997439</v>
      </c>
      <c r="W47" s="51"/>
      <c r="X47" s="51"/>
      <c r="Y47" s="51"/>
      <c r="Z47" s="51"/>
      <c r="AA47" s="51"/>
      <c r="AB47" s="51"/>
      <c r="AC47" s="51"/>
      <c r="AD47" s="51"/>
      <c r="AE47" s="51"/>
    </row>
    <row r="48" spans="1:31" ht="15.75">
      <c r="A48" s="90"/>
      <c r="B48" s="109"/>
      <c r="C48" s="114"/>
      <c r="D48" s="115"/>
      <c r="E48" s="116"/>
      <c r="F48" s="117"/>
      <c r="G48" s="117"/>
      <c r="H48" s="117"/>
      <c r="I48" s="117"/>
      <c r="J48" s="117"/>
      <c r="K48" s="115"/>
      <c r="L48" s="115"/>
      <c r="M48" s="118"/>
      <c r="N48" s="118"/>
      <c r="O48" s="118"/>
      <c r="P48" s="118"/>
      <c r="Q48" s="118"/>
      <c r="R48" s="118"/>
      <c r="S48" s="118"/>
      <c r="T48" s="118"/>
      <c r="U48" s="118"/>
      <c r="V48" s="118"/>
      <c r="W48" s="51"/>
      <c r="X48" s="51"/>
      <c r="Y48" s="51"/>
      <c r="Z48" s="51"/>
      <c r="AA48" s="51"/>
      <c r="AB48" s="51"/>
      <c r="AC48" s="51"/>
      <c r="AD48" s="51"/>
      <c r="AE48" s="51"/>
    </row>
    <row r="49" spans="1:31" ht="37.5" customHeight="1">
      <c r="A49" s="93" t="s">
        <v>35</v>
      </c>
      <c r="B49" s="278" t="s">
        <v>66</v>
      </c>
      <c r="C49" s="279"/>
      <c r="D49" s="119">
        <f>(D12+D30+D13+D18)/D6</f>
        <v>6.696818928187008E-2</v>
      </c>
      <c r="E49" s="119">
        <f>(E12+E30+313+E18)/E6</f>
        <v>7.0621385247257903E-2</v>
      </c>
      <c r="F49" s="119">
        <f>(F12+F30+F13+F18)/F6</f>
        <v>0.10040977704606029</v>
      </c>
      <c r="G49" s="119">
        <f>(G12+G30+G13+G18)/G6</f>
        <v>0.11159115030224073</v>
      </c>
      <c r="H49" s="120" t="s">
        <v>45</v>
      </c>
      <c r="I49" s="120" t="s">
        <v>45</v>
      </c>
      <c r="J49" s="120" t="s">
        <v>45</v>
      </c>
      <c r="K49" s="120" t="s">
        <v>45</v>
      </c>
      <c r="L49" s="120" t="s">
        <v>45</v>
      </c>
      <c r="M49" s="121" t="s">
        <v>45</v>
      </c>
      <c r="N49" s="121" t="s">
        <v>45</v>
      </c>
      <c r="O49" s="121" t="s">
        <v>45</v>
      </c>
      <c r="P49" s="121" t="s">
        <v>45</v>
      </c>
      <c r="Q49" s="121" t="s">
        <v>45</v>
      </c>
      <c r="R49" s="121" t="s">
        <v>45</v>
      </c>
      <c r="S49" s="121" t="s">
        <v>45</v>
      </c>
      <c r="T49" s="121" t="s">
        <v>45</v>
      </c>
      <c r="U49" s="121" t="s">
        <v>45</v>
      </c>
      <c r="V49" s="121" t="s">
        <v>45</v>
      </c>
      <c r="W49" s="51"/>
      <c r="X49" s="51"/>
      <c r="Y49" s="51"/>
      <c r="Z49" s="51"/>
      <c r="AA49" s="51"/>
      <c r="AB49" s="51"/>
      <c r="AC49" s="51"/>
      <c r="AD49" s="51"/>
      <c r="AE49" s="51"/>
    </row>
    <row r="50" spans="1:31" ht="50.25" customHeight="1">
      <c r="A50" s="93" t="s">
        <v>36</v>
      </c>
      <c r="B50" s="278" t="s">
        <v>67</v>
      </c>
      <c r="C50" s="279"/>
      <c r="D50" s="119">
        <f>D47/D6</f>
        <v>0.38249595849101703</v>
      </c>
      <c r="E50" s="119">
        <f>E47/E6</f>
        <v>0.41126952058555677</v>
      </c>
      <c r="F50" s="119">
        <f>F47/F6</f>
        <v>0.38444199400657642</v>
      </c>
      <c r="G50" s="119">
        <f>G47/G6</f>
        <v>0.3225632876050375</v>
      </c>
      <c r="H50" s="120" t="s">
        <v>45</v>
      </c>
      <c r="I50" s="120" t="s">
        <v>45</v>
      </c>
      <c r="J50" s="120" t="s">
        <v>45</v>
      </c>
      <c r="K50" s="120" t="s">
        <v>45</v>
      </c>
      <c r="L50" s="120" t="s">
        <v>45</v>
      </c>
      <c r="M50" s="121" t="s">
        <v>45</v>
      </c>
      <c r="N50" s="121" t="s">
        <v>45</v>
      </c>
      <c r="O50" s="121" t="s">
        <v>45</v>
      </c>
      <c r="P50" s="121" t="s">
        <v>45</v>
      </c>
      <c r="Q50" s="121" t="s">
        <v>45</v>
      </c>
      <c r="R50" s="121" t="s">
        <v>45</v>
      </c>
      <c r="S50" s="121" t="s">
        <v>45</v>
      </c>
      <c r="T50" s="121" t="s">
        <v>45</v>
      </c>
      <c r="U50" s="121" t="s">
        <v>45</v>
      </c>
      <c r="V50" s="121" t="s">
        <v>45</v>
      </c>
      <c r="W50" s="51"/>
      <c r="X50" s="51"/>
      <c r="Y50" s="51"/>
      <c r="Z50" s="51"/>
      <c r="AA50" s="51"/>
      <c r="AB50" s="51"/>
      <c r="AC50" s="51"/>
      <c r="AD50" s="51"/>
      <c r="AE50" s="51"/>
    </row>
    <row r="51" spans="1:31" ht="60.75" customHeight="1" thickBot="1">
      <c r="A51" s="122" t="s">
        <v>82</v>
      </c>
      <c r="B51" s="276" t="s">
        <v>95</v>
      </c>
      <c r="C51" s="277"/>
      <c r="D51" s="123">
        <f>(D30+D12+D13+D18)/D6</f>
        <v>6.696818928187008E-2</v>
      </c>
      <c r="E51" s="123">
        <f>(E30+E12+E13+E18)/E6</f>
        <v>8.9945901179860371E-2</v>
      </c>
      <c r="F51" s="123">
        <f t="shared" ref="F51:L51" si="31">(F30+E12+E13+F18)/F6</f>
        <v>9.1790362241237142E-2</v>
      </c>
      <c r="G51" s="123">
        <f t="shared" si="31"/>
        <v>0.11543122241144708</v>
      </c>
      <c r="H51" s="123">
        <f t="shared" si="31"/>
        <v>0.11100416391809317</v>
      </c>
      <c r="I51" s="123">
        <f t="shared" si="31"/>
        <v>8.9437997992765916E-2</v>
      </c>
      <c r="J51" s="123">
        <f t="shared" si="31"/>
        <v>9.6876206090576539E-2</v>
      </c>
      <c r="K51" s="123">
        <f t="shared" si="31"/>
        <v>8.8284239935456185E-2</v>
      </c>
      <c r="L51" s="123">
        <f t="shared" si="31"/>
        <v>8.4662479905831797E-2</v>
      </c>
      <c r="M51" s="123">
        <f t="shared" ref="M51:U51" si="32">(M30+M12+M13+M18)/M6</f>
        <v>3.5183232330985657E-2</v>
      </c>
      <c r="N51" s="123">
        <f t="shared" si="32"/>
        <v>1.9686249709539905E-2</v>
      </c>
      <c r="O51" s="123">
        <f t="shared" si="32"/>
        <v>1.9505202295925859E-2</v>
      </c>
      <c r="P51" s="123">
        <f>(P30+P12+P13+P18)/P6</f>
        <v>1.8478660934481694E-2</v>
      </c>
      <c r="Q51" s="123">
        <f t="shared" si="32"/>
        <v>1.2634938983820204E-2</v>
      </c>
      <c r="R51" s="123">
        <f t="shared" si="32"/>
        <v>0</v>
      </c>
      <c r="S51" s="123">
        <f t="shared" si="32"/>
        <v>0</v>
      </c>
      <c r="T51" s="123">
        <f t="shared" si="32"/>
        <v>0</v>
      </c>
      <c r="U51" s="123">
        <f t="shared" si="32"/>
        <v>0</v>
      </c>
      <c r="V51" s="123">
        <f>(V30+V12+V13+V18)/V6</f>
        <v>0</v>
      </c>
      <c r="W51" s="51"/>
      <c r="X51" s="51"/>
      <c r="Y51" s="51"/>
      <c r="Z51" s="51"/>
      <c r="AA51" s="51"/>
      <c r="AB51" s="51"/>
      <c r="AC51" s="51"/>
      <c r="AD51" s="51"/>
      <c r="AE51" s="51"/>
    </row>
    <row r="52" spans="1:31" ht="60.75" customHeight="1">
      <c r="A52" s="124" t="s">
        <v>83</v>
      </c>
      <c r="B52" s="285" t="s">
        <v>88</v>
      </c>
      <c r="C52" s="286"/>
      <c r="D52" s="125" t="s">
        <v>45</v>
      </c>
      <c r="E52" s="125" t="s">
        <v>45</v>
      </c>
      <c r="F52" s="125" t="s">
        <v>45</v>
      </c>
      <c r="G52" s="125" t="s">
        <v>45</v>
      </c>
      <c r="H52" s="126">
        <f t="shared" ref="H52:V52" si="33">(E65+F65+G65)/3</f>
        <v>0.13635051880992877</v>
      </c>
      <c r="I52" s="126">
        <f t="shared" si="33"/>
        <v>0.18058853604109712</v>
      </c>
      <c r="J52" s="126">
        <f t="shared" si="33"/>
        <v>0.17124072266032775</v>
      </c>
      <c r="K52" s="126">
        <f t="shared" si="33"/>
        <v>0.1548574054046683</v>
      </c>
      <c r="L52" s="126">
        <f t="shared" si="33"/>
        <v>0.15319833256489598</v>
      </c>
      <c r="M52" s="127">
        <f t="shared" si="33"/>
        <v>0.15416115992481397</v>
      </c>
      <c r="N52" s="127">
        <f t="shared" si="33"/>
        <v>0.14159933398530675</v>
      </c>
      <c r="O52" s="127">
        <f t="shared" si="33"/>
        <v>0.12447385119989179</v>
      </c>
      <c r="P52" s="127">
        <f t="shared" si="33"/>
        <v>0.103725870066665</v>
      </c>
      <c r="Q52" s="127">
        <f t="shared" si="33"/>
        <v>9.7120198248116643E-2</v>
      </c>
      <c r="R52" s="127">
        <f t="shared" si="33"/>
        <v>9.6808911890509983E-2</v>
      </c>
      <c r="S52" s="127">
        <f t="shared" si="33"/>
        <v>9.5941636145260967E-2</v>
      </c>
      <c r="T52" s="127">
        <f t="shared" si="33"/>
        <v>0.10039302854940181</v>
      </c>
      <c r="U52" s="127">
        <f t="shared" si="33"/>
        <v>0.10534084313067553</v>
      </c>
      <c r="V52" s="127">
        <f t="shared" si="33"/>
        <v>0.11487982613474612</v>
      </c>
      <c r="W52" s="51"/>
      <c r="X52" s="51"/>
      <c r="Y52" s="51"/>
      <c r="Z52" s="51"/>
      <c r="AA52" s="51"/>
      <c r="AB52" s="51"/>
      <c r="AC52" s="51"/>
      <c r="AD52" s="51"/>
      <c r="AE52" s="51"/>
    </row>
    <row r="53" spans="1:31" ht="54" customHeight="1">
      <c r="A53" s="128" t="s">
        <v>84</v>
      </c>
      <c r="B53" s="284" t="s">
        <v>112</v>
      </c>
      <c r="C53" s="284"/>
      <c r="D53" s="129" t="s">
        <v>45</v>
      </c>
      <c r="E53" s="129" t="s">
        <v>45</v>
      </c>
      <c r="F53" s="129" t="s">
        <v>45</v>
      </c>
      <c r="G53" s="129" t="s">
        <v>45</v>
      </c>
      <c r="H53" s="130">
        <f t="shared" ref="H53:V53" si="34">H52-H51</f>
        <v>2.5346354891835593E-2</v>
      </c>
      <c r="I53" s="130">
        <f t="shared" si="34"/>
        <v>9.1150538048331203E-2</v>
      </c>
      <c r="J53" s="130">
        <f t="shared" si="34"/>
        <v>7.436451656975121E-2</v>
      </c>
      <c r="K53" s="130">
        <f t="shared" si="34"/>
        <v>6.6573165469212117E-2</v>
      </c>
      <c r="L53" s="130">
        <f t="shared" si="34"/>
        <v>6.8535852659064186E-2</v>
      </c>
      <c r="M53" s="131">
        <f t="shared" si="34"/>
        <v>0.1189779275938283</v>
      </c>
      <c r="N53" s="131">
        <f t="shared" si="34"/>
        <v>0.12191308427576684</v>
      </c>
      <c r="O53" s="131">
        <f t="shared" si="34"/>
        <v>0.10496864890396593</v>
      </c>
      <c r="P53" s="131">
        <f t="shared" si="34"/>
        <v>8.524720913218331E-2</v>
      </c>
      <c r="Q53" s="131">
        <f t="shared" si="34"/>
        <v>8.4485259264296439E-2</v>
      </c>
      <c r="R53" s="131">
        <f t="shared" si="34"/>
        <v>9.6808911890509983E-2</v>
      </c>
      <c r="S53" s="131">
        <f t="shared" si="34"/>
        <v>9.5941636145260967E-2</v>
      </c>
      <c r="T53" s="131">
        <f t="shared" si="34"/>
        <v>0.10039302854940181</v>
      </c>
      <c r="U53" s="131">
        <f t="shared" si="34"/>
        <v>0.10534084313067553</v>
      </c>
      <c r="V53" s="131">
        <f t="shared" si="34"/>
        <v>0.11487982613474612</v>
      </c>
      <c r="W53" s="51"/>
      <c r="X53" s="51"/>
      <c r="Y53" s="51"/>
      <c r="Z53" s="51"/>
      <c r="AA53" s="51"/>
      <c r="AB53" s="51"/>
      <c r="AC53" s="51"/>
      <c r="AD53" s="51"/>
      <c r="AE53" s="51"/>
    </row>
    <row r="54" spans="1:31" ht="36" customHeight="1">
      <c r="A54" s="296" t="s">
        <v>85</v>
      </c>
      <c r="B54" s="299" t="s">
        <v>102</v>
      </c>
      <c r="C54" s="132" t="s">
        <v>8</v>
      </c>
      <c r="D54" s="104">
        <f>IF(D30&gt;0,IF(D23&gt;(D30),(D30),D23),0)</f>
        <v>50787</v>
      </c>
      <c r="E54" s="104">
        <f>IF(E30&gt;0,IF(E23&gt;(E30),(E30),E23),0)</f>
        <v>428536.22</v>
      </c>
      <c r="F54" s="104">
        <f>IF(F30&gt;0,IF(F23&gt;(F30),(F30),F23),0)</f>
        <v>1030658.06</v>
      </c>
      <c r="G54" s="104">
        <f t="shared" ref="G54:L54" si="35">IF(G30&gt;0,IF(G23&gt;(G30),(G30),G23),0)</f>
        <v>0</v>
      </c>
      <c r="H54" s="104">
        <f t="shared" si="35"/>
        <v>0</v>
      </c>
      <c r="I54" s="104">
        <f t="shared" si="35"/>
        <v>0</v>
      </c>
      <c r="J54" s="104">
        <f t="shared" si="35"/>
        <v>0</v>
      </c>
      <c r="K54" s="104">
        <f t="shared" si="35"/>
        <v>0</v>
      </c>
      <c r="L54" s="104">
        <f t="shared" si="35"/>
        <v>0</v>
      </c>
      <c r="M54" s="110">
        <f t="shared" ref="M54:R54" si="36">IF(M30&gt;0,IF(M23&gt;(M30),(M30),M23),0)</f>
        <v>0</v>
      </c>
      <c r="N54" s="110">
        <f t="shared" si="36"/>
        <v>0</v>
      </c>
      <c r="O54" s="110">
        <f t="shared" si="36"/>
        <v>0</v>
      </c>
      <c r="P54" s="110">
        <f t="shared" si="36"/>
        <v>0</v>
      </c>
      <c r="Q54" s="110">
        <f t="shared" si="36"/>
        <v>0</v>
      </c>
      <c r="R54" s="110">
        <f t="shared" si="36"/>
        <v>0</v>
      </c>
      <c r="S54" s="110">
        <f>IF(S30&gt;0,IF(S23&gt;(S30),(S30),S23),0)</f>
        <v>0</v>
      </c>
      <c r="T54" s="110">
        <f>IF(T30&gt;0,IF(T23&gt;(T30),(T30),T23),0)</f>
        <v>0</v>
      </c>
      <c r="U54" s="110">
        <f>IF(U30&gt;0,IF(U23&gt;(U30),(U30),U23),0)</f>
        <v>0</v>
      </c>
      <c r="V54" s="110">
        <f>IF(V30&gt;0,IF(V23&gt;(V30),(V30),V23),0)</f>
        <v>0</v>
      </c>
      <c r="W54" s="51"/>
      <c r="X54" s="51"/>
      <c r="Y54" s="51"/>
      <c r="Z54" s="51"/>
      <c r="AA54" s="51"/>
      <c r="AB54" s="51"/>
      <c r="AC54" s="51"/>
      <c r="AD54" s="51"/>
      <c r="AE54" s="51"/>
    </row>
    <row r="55" spans="1:31" ht="36" customHeight="1">
      <c r="A55" s="296"/>
      <c r="B55" s="300"/>
      <c r="C55" s="132" t="s">
        <v>9</v>
      </c>
      <c r="D55" s="104">
        <f t="shared" ref="D55:V55" si="37">IF((D54+D30)&gt;0,IF(D24&gt;(D30-D54),(D30-D54),D24),0)</f>
        <v>1933843</v>
      </c>
      <c r="E55" s="104">
        <f t="shared" si="37"/>
        <v>1796857.78</v>
      </c>
      <c r="F55" s="104">
        <f t="shared" si="37"/>
        <v>0</v>
      </c>
      <c r="G55" s="104">
        <f t="shared" si="37"/>
        <v>0</v>
      </c>
      <c r="H55" s="104">
        <f t="shared" si="37"/>
        <v>0</v>
      </c>
      <c r="I55" s="104">
        <f t="shared" si="37"/>
        <v>0</v>
      </c>
      <c r="J55" s="104">
        <f t="shared" si="37"/>
        <v>0</v>
      </c>
      <c r="K55" s="104">
        <f t="shared" si="37"/>
        <v>0</v>
      </c>
      <c r="L55" s="104">
        <f t="shared" si="37"/>
        <v>0</v>
      </c>
      <c r="M55" s="110">
        <f t="shared" si="37"/>
        <v>0</v>
      </c>
      <c r="N55" s="110">
        <f t="shared" si="37"/>
        <v>0</v>
      </c>
      <c r="O55" s="110">
        <f t="shared" si="37"/>
        <v>0</v>
      </c>
      <c r="P55" s="110">
        <f t="shared" si="37"/>
        <v>0</v>
      </c>
      <c r="Q55" s="110">
        <f t="shared" si="37"/>
        <v>0</v>
      </c>
      <c r="R55" s="110">
        <f t="shared" si="37"/>
        <v>0</v>
      </c>
      <c r="S55" s="110">
        <f t="shared" si="37"/>
        <v>0</v>
      </c>
      <c r="T55" s="110">
        <f t="shared" si="37"/>
        <v>0</v>
      </c>
      <c r="U55" s="110">
        <f t="shared" si="37"/>
        <v>0</v>
      </c>
      <c r="V55" s="110">
        <f t="shared" si="37"/>
        <v>0</v>
      </c>
      <c r="W55" s="51"/>
      <c r="X55" s="51"/>
      <c r="Y55" s="51"/>
      <c r="Z55" s="51"/>
      <c r="AA55" s="51"/>
      <c r="AB55" s="51"/>
      <c r="AC55" s="51"/>
      <c r="AD55" s="51"/>
      <c r="AE55" s="51"/>
    </row>
    <row r="56" spans="1:31" ht="36" customHeight="1">
      <c r="A56" s="296"/>
      <c r="B56" s="300"/>
      <c r="C56" s="132" t="s">
        <v>10</v>
      </c>
      <c r="D56" s="104">
        <f t="shared" ref="D56:V56" si="38">IF((D54+D30+D55)&gt;0,IF(D25&gt;(D30-D54-D55),(D30-D54-D55),D25),0)</f>
        <v>0</v>
      </c>
      <c r="E56" s="104">
        <f t="shared" si="38"/>
        <v>0</v>
      </c>
      <c r="F56" s="104">
        <f t="shared" si="38"/>
        <v>0</v>
      </c>
      <c r="G56" s="104">
        <f t="shared" si="38"/>
        <v>0</v>
      </c>
      <c r="H56" s="104">
        <f t="shared" si="38"/>
        <v>0</v>
      </c>
      <c r="I56" s="104">
        <f t="shared" si="38"/>
        <v>0</v>
      </c>
      <c r="J56" s="104">
        <f t="shared" si="38"/>
        <v>0</v>
      </c>
      <c r="K56" s="104">
        <f t="shared" si="38"/>
        <v>0</v>
      </c>
      <c r="L56" s="104">
        <f t="shared" si="38"/>
        <v>0</v>
      </c>
      <c r="M56" s="110">
        <f t="shared" si="38"/>
        <v>0</v>
      </c>
      <c r="N56" s="110">
        <f t="shared" si="38"/>
        <v>0</v>
      </c>
      <c r="O56" s="110">
        <f t="shared" si="38"/>
        <v>0</v>
      </c>
      <c r="P56" s="110">
        <f t="shared" si="38"/>
        <v>0</v>
      </c>
      <c r="Q56" s="110">
        <f t="shared" si="38"/>
        <v>0</v>
      </c>
      <c r="R56" s="110">
        <f t="shared" si="38"/>
        <v>0</v>
      </c>
      <c r="S56" s="110">
        <f t="shared" si="38"/>
        <v>0</v>
      </c>
      <c r="T56" s="110">
        <f t="shared" si="38"/>
        <v>0</v>
      </c>
      <c r="U56" s="110">
        <f t="shared" si="38"/>
        <v>0</v>
      </c>
      <c r="V56" s="110">
        <f t="shared" si="38"/>
        <v>0</v>
      </c>
      <c r="W56" s="51"/>
      <c r="X56" s="51"/>
      <c r="Y56" s="51"/>
      <c r="Z56" s="51"/>
      <c r="AA56" s="51"/>
      <c r="AB56" s="51"/>
      <c r="AC56" s="51"/>
      <c r="AD56" s="51"/>
      <c r="AE56" s="51"/>
    </row>
    <row r="57" spans="1:31" ht="36" customHeight="1">
      <c r="A57" s="296"/>
      <c r="B57" s="300"/>
      <c r="C57" s="132" t="s">
        <v>11</v>
      </c>
      <c r="D57" s="104">
        <f t="shared" ref="D57:V57" si="39">IF((D54+D30+D55+D56)&gt;0,IF(D26&gt;(D30-D54-D55-D56),(D30-D54-D55-D56),D26),0)</f>
        <v>0</v>
      </c>
      <c r="E57" s="104">
        <f t="shared" si="39"/>
        <v>0</v>
      </c>
      <c r="F57" s="104">
        <f t="shared" si="39"/>
        <v>0</v>
      </c>
      <c r="G57" s="104">
        <f t="shared" si="39"/>
        <v>0</v>
      </c>
      <c r="H57" s="104">
        <f t="shared" si="39"/>
        <v>0</v>
      </c>
      <c r="I57" s="104">
        <f t="shared" si="39"/>
        <v>0</v>
      </c>
      <c r="J57" s="104">
        <f t="shared" si="39"/>
        <v>0</v>
      </c>
      <c r="K57" s="104">
        <f t="shared" si="39"/>
        <v>0</v>
      </c>
      <c r="L57" s="104">
        <f t="shared" si="39"/>
        <v>0</v>
      </c>
      <c r="M57" s="110">
        <f t="shared" si="39"/>
        <v>0</v>
      </c>
      <c r="N57" s="110">
        <f t="shared" si="39"/>
        <v>0</v>
      </c>
      <c r="O57" s="110">
        <f t="shared" si="39"/>
        <v>0</v>
      </c>
      <c r="P57" s="110">
        <f t="shared" si="39"/>
        <v>0</v>
      </c>
      <c r="Q57" s="110">
        <f t="shared" si="39"/>
        <v>0</v>
      </c>
      <c r="R57" s="110">
        <f t="shared" si="39"/>
        <v>0</v>
      </c>
      <c r="S57" s="110">
        <f t="shared" si="39"/>
        <v>0</v>
      </c>
      <c r="T57" s="110">
        <f t="shared" si="39"/>
        <v>0</v>
      </c>
      <c r="U57" s="110">
        <f t="shared" si="39"/>
        <v>0</v>
      </c>
      <c r="V57" s="110">
        <f t="shared" si="39"/>
        <v>0</v>
      </c>
      <c r="W57" s="51"/>
      <c r="X57" s="51"/>
      <c r="Y57" s="51"/>
      <c r="Z57" s="51"/>
      <c r="AA57" s="51"/>
      <c r="AB57" s="51"/>
      <c r="AC57" s="51"/>
      <c r="AD57" s="51"/>
      <c r="AE57" s="51"/>
    </row>
    <row r="58" spans="1:31" ht="52.5" customHeight="1">
      <c r="A58" s="296"/>
      <c r="B58" s="300"/>
      <c r="C58" s="132" t="s">
        <v>12</v>
      </c>
      <c r="D58" s="104">
        <f t="shared" ref="D58:V58" si="40">IF((D54+D30+D55+D56+D57)&gt;0,IF(D27&gt;(D30-D54-D55-D56-D57),(D30-D54-D55-D56-D57),D27),0)</f>
        <v>0</v>
      </c>
      <c r="E58" s="104">
        <f t="shared" si="40"/>
        <v>0</v>
      </c>
      <c r="F58" s="104">
        <f t="shared" si="40"/>
        <v>0</v>
      </c>
      <c r="G58" s="104">
        <f t="shared" si="40"/>
        <v>0</v>
      </c>
      <c r="H58" s="104">
        <f t="shared" si="40"/>
        <v>0</v>
      </c>
      <c r="I58" s="104">
        <f t="shared" si="40"/>
        <v>0</v>
      </c>
      <c r="J58" s="104">
        <f t="shared" si="40"/>
        <v>0</v>
      </c>
      <c r="K58" s="104">
        <f t="shared" si="40"/>
        <v>0</v>
      </c>
      <c r="L58" s="104">
        <f t="shared" si="40"/>
        <v>0</v>
      </c>
      <c r="M58" s="110">
        <f t="shared" si="40"/>
        <v>0</v>
      </c>
      <c r="N58" s="110">
        <f t="shared" si="40"/>
        <v>0</v>
      </c>
      <c r="O58" s="110">
        <f t="shared" si="40"/>
        <v>0</v>
      </c>
      <c r="P58" s="110">
        <f t="shared" si="40"/>
        <v>0</v>
      </c>
      <c r="Q58" s="110">
        <f t="shared" si="40"/>
        <v>0</v>
      </c>
      <c r="R58" s="110">
        <f t="shared" si="40"/>
        <v>0</v>
      </c>
      <c r="S58" s="110">
        <f t="shared" si="40"/>
        <v>0</v>
      </c>
      <c r="T58" s="110">
        <f t="shared" si="40"/>
        <v>0</v>
      </c>
      <c r="U58" s="110">
        <f t="shared" si="40"/>
        <v>0</v>
      </c>
      <c r="V58" s="110">
        <f t="shared" si="40"/>
        <v>0</v>
      </c>
      <c r="W58" s="51"/>
      <c r="X58" s="51"/>
      <c r="Y58" s="51"/>
      <c r="Z58" s="51"/>
      <c r="AA58" s="51"/>
      <c r="AB58" s="51"/>
      <c r="AC58" s="51"/>
      <c r="AD58" s="51"/>
      <c r="AE58" s="51"/>
    </row>
    <row r="59" spans="1:31" ht="52.5" customHeight="1" thickBot="1">
      <c r="A59" s="297"/>
      <c r="B59" s="300"/>
      <c r="C59" s="133" t="s">
        <v>13</v>
      </c>
      <c r="D59" s="134">
        <f t="shared" ref="D59:V59" si="41">IF((D54+D30+D55+D56+D57+D58)&gt;0,IF(D28&gt;(D30-D54-D55-D56-D57-D58),(D30-D54-D55-D56-D57-D58),D28),0)</f>
        <v>0</v>
      </c>
      <c r="E59" s="134">
        <f t="shared" si="41"/>
        <v>0</v>
      </c>
      <c r="F59" s="134">
        <f t="shared" si="41"/>
        <v>0</v>
      </c>
      <c r="G59" s="134">
        <f t="shared" si="41"/>
        <v>0</v>
      </c>
      <c r="H59" s="134">
        <f t="shared" si="41"/>
        <v>0</v>
      </c>
      <c r="I59" s="134">
        <f t="shared" si="41"/>
        <v>0</v>
      </c>
      <c r="J59" s="134">
        <f t="shared" si="41"/>
        <v>0</v>
      </c>
      <c r="K59" s="134">
        <f t="shared" si="41"/>
        <v>0</v>
      </c>
      <c r="L59" s="134">
        <f t="shared" si="41"/>
        <v>0</v>
      </c>
      <c r="M59" s="135">
        <f t="shared" si="41"/>
        <v>0</v>
      </c>
      <c r="N59" s="135">
        <f t="shared" si="41"/>
        <v>0</v>
      </c>
      <c r="O59" s="135">
        <f t="shared" si="41"/>
        <v>0</v>
      </c>
      <c r="P59" s="135">
        <f t="shared" si="41"/>
        <v>0</v>
      </c>
      <c r="Q59" s="135">
        <f t="shared" si="41"/>
        <v>0</v>
      </c>
      <c r="R59" s="135">
        <f t="shared" si="41"/>
        <v>0</v>
      </c>
      <c r="S59" s="135">
        <f t="shared" si="41"/>
        <v>0</v>
      </c>
      <c r="T59" s="135">
        <f t="shared" si="41"/>
        <v>0</v>
      </c>
      <c r="U59" s="135">
        <f t="shared" si="41"/>
        <v>0</v>
      </c>
      <c r="V59" s="135">
        <f t="shared" si="41"/>
        <v>0</v>
      </c>
      <c r="W59" s="51"/>
      <c r="X59" s="51"/>
      <c r="Y59" s="51"/>
      <c r="Z59" s="51"/>
      <c r="AA59" s="51"/>
      <c r="AB59" s="51"/>
      <c r="AC59" s="51"/>
      <c r="AD59" s="51"/>
      <c r="AE59" s="51"/>
    </row>
    <row r="60" spans="1:31" ht="31.5" customHeight="1" thickBot="1">
      <c r="A60" s="298"/>
      <c r="B60" s="301"/>
      <c r="C60" s="136" t="s">
        <v>99</v>
      </c>
      <c r="D60" s="137">
        <f t="shared" ref="D60:V60" si="42">IF((D54+D55+D30+D56+D57+D58+D59)&gt;0,IF(D43&gt;(D30-D54-D55-D56-D57-D58-D59),(D30-D55-D54-D56-D57-D58-D59),D43),0)</f>
        <v>0</v>
      </c>
      <c r="E60" s="137">
        <f t="shared" si="42"/>
        <v>0</v>
      </c>
      <c r="F60" s="137">
        <f t="shared" si="42"/>
        <v>1246834.9399999976</v>
      </c>
      <c r="G60" s="137">
        <f t="shared" si="42"/>
        <v>2830000</v>
      </c>
      <c r="H60" s="137">
        <f t="shared" si="42"/>
        <v>2718000</v>
      </c>
      <c r="I60" s="137">
        <f t="shared" si="42"/>
        <v>2140000</v>
      </c>
      <c r="J60" s="137">
        <f t="shared" si="42"/>
        <v>2620000</v>
      </c>
      <c r="K60" s="137">
        <f t="shared" si="42"/>
        <v>2531000</v>
      </c>
      <c r="L60" s="137">
        <f t="shared" si="42"/>
        <v>2652899</v>
      </c>
      <c r="M60" s="138">
        <f t="shared" si="42"/>
        <v>599194.28</v>
      </c>
      <c r="N60" s="138">
        <f t="shared" si="42"/>
        <v>0</v>
      </c>
      <c r="O60" s="138">
        <f t="shared" si="42"/>
        <v>0</v>
      </c>
      <c r="P60" s="138">
        <f t="shared" si="42"/>
        <v>0</v>
      </c>
      <c r="Q60" s="139">
        <f t="shared" si="42"/>
        <v>0</v>
      </c>
      <c r="R60" s="139">
        <f t="shared" si="42"/>
        <v>0</v>
      </c>
      <c r="S60" s="139">
        <f t="shared" si="42"/>
        <v>0</v>
      </c>
      <c r="T60" s="139">
        <f t="shared" si="42"/>
        <v>0</v>
      </c>
      <c r="U60" s="139">
        <f t="shared" si="42"/>
        <v>0</v>
      </c>
      <c r="V60" s="139">
        <f t="shared" si="42"/>
        <v>0</v>
      </c>
      <c r="W60" s="51"/>
      <c r="X60" s="51"/>
      <c r="Y60" s="51"/>
      <c r="Z60" s="51"/>
      <c r="AA60" s="51"/>
      <c r="AB60" s="51"/>
      <c r="AC60" s="51"/>
      <c r="AD60" s="51"/>
      <c r="AE60" s="51"/>
    </row>
    <row r="61" spans="1:31" ht="16.5" thickBot="1">
      <c r="A61" s="140"/>
      <c r="B61" s="140"/>
      <c r="C61" s="140" t="s">
        <v>158</v>
      </c>
      <c r="D61" s="140"/>
      <c r="E61" s="140"/>
      <c r="F61" s="140"/>
      <c r="G61" s="140"/>
      <c r="H61" s="140"/>
      <c r="I61" s="140"/>
      <c r="J61" s="140"/>
      <c r="K61" s="140"/>
      <c r="L61" s="140"/>
      <c r="M61" s="141"/>
      <c r="N61" s="141"/>
      <c r="O61" s="141"/>
      <c r="P61" s="141"/>
      <c r="Q61" s="142"/>
      <c r="R61" s="142"/>
      <c r="S61" s="142"/>
      <c r="T61" s="142"/>
      <c r="U61" s="142"/>
      <c r="V61" s="142"/>
      <c r="W61" s="51"/>
      <c r="X61" s="51"/>
      <c r="Y61" s="51"/>
      <c r="Z61" s="51"/>
      <c r="AA61" s="51"/>
      <c r="AB61" s="51"/>
      <c r="AC61" s="51"/>
      <c r="AD61" s="51"/>
      <c r="AE61" s="51"/>
    </row>
    <row r="62" spans="1:31" ht="20.25" customHeight="1" thickBot="1">
      <c r="A62" s="280" t="s">
        <v>37</v>
      </c>
      <c r="B62" s="281"/>
      <c r="C62" s="281"/>
      <c r="D62" s="281"/>
      <c r="E62" s="281"/>
      <c r="F62" s="281"/>
      <c r="G62" s="281"/>
      <c r="H62" s="281"/>
      <c r="I62" s="281"/>
      <c r="J62" s="281"/>
      <c r="K62" s="281"/>
      <c r="L62" s="281"/>
      <c r="M62" s="143"/>
      <c r="N62" s="144"/>
      <c r="O62" s="144"/>
      <c r="P62" s="144"/>
      <c r="Q62" s="144"/>
      <c r="R62" s="144"/>
      <c r="S62" s="144"/>
      <c r="T62" s="144"/>
      <c r="U62" s="144"/>
      <c r="V62" s="144"/>
      <c r="W62" s="51"/>
      <c r="X62" s="51"/>
      <c r="Y62" s="51"/>
      <c r="Z62" s="51"/>
      <c r="AA62" s="51"/>
      <c r="AB62" s="51"/>
      <c r="AC62" s="51"/>
      <c r="AD62" s="51"/>
      <c r="AE62" s="51"/>
    </row>
    <row r="63" spans="1:31" ht="28.5" customHeight="1">
      <c r="A63" s="145" t="s">
        <v>59</v>
      </c>
      <c r="B63" s="282" t="s">
        <v>93</v>
      </c>
      <c r="C63" s="283"/>
      <c r="D63" s="146" t="s">
        <v>45</v>
      </c>
      <c r="E63" s="146">
        <f>(D65+'arkusz 1'!D16+'arkusz 1'!C16)/3</f>
        <v>6.8495643319136046E-2</v>
      </c>
      <c r="F63" s="146">
        <f>(E65+D65+'arkusz 1'!D16)/3</f>
        <v>2.8581688807926244E-2</v>
      </c>
      <c r="G63" s="146">
        <f>(D65+E65+F65)/3</f>
        <v>8.5385020903670505E-2</v>
      </c>
      <c r="H63" s="146">
        <f>(E65+F65+G65)/3</f>
        <v>0.13635051880992877</v>
      </c>
      <c r="I63" s="146">
        <f>(F65+G65+H65)/3</f>
        <v>0.18058853604109712</v>
      </c>
      <c r="J63" s="146">
        <f t="shared" ref="J63:V63" si="43">(G65+H65+I65)/3</f>
        <v>0.17124072266032775</v>
      </c>
      <c r="K63" s="146">
        <f t="shared" si="43"/>
        <v>0.1548574054046683</v>
      </c>
      <c r="L63" s="146">
        <f t="shared" si="43"/>
        <v>0.15319833256489598</v>
      </c>
      <c r="M63" s="146">
        <f t="shared" si="43"/>
        <v>0.15416115992481397</v>
      </c>
      <c r="N63" s="146">
        <f t="shared" si="43"/>
        <v>0.14159933398530675</v>
      </c>
      <c r="O63" s="146">
        <f t="shared" si="43"/>
        <v>0.12447385119989179</v>
      </c>
      <c r="P63" s="146">
        <f t="shared" si="43"/>
        <v>0.103725870066665</v>
      </c>
      <c r="Q63" s="146">
        <f t="shared" si="43"/>
        <v>9.7120198248116643E-2</v>
      </c>
      <c r="R63" s="146">
        <f t="shared" si="43"/>
        <v>9.6808911890509983E-2</v>
      </c>
      <c r="S63" s="146">
        <f t="shared" si="43"/>
        <v>9.5941636145260967E-2</v>
      </c>
      <c r="T63" s="146">
        <f t="shared" si="43"/>
        <v>0.10039302854940181</v>
      </c>
      <c r="U63" s="146">
        <f t="shared" si="43"/>
        <v>0.10534084313067553</v>
      </c>
      <c r="V63" s="146">
        <f t="shared" si="43"/>
        <v>0.11487982613474612</v>
      </c>
      <c r="W63" s="51"/>
      <c r="X63" s="51"/>
      <c r="Y63" s="51"/>
      <c r="Z63" s="51"/>
      <c r="AA63" s="51"/>
      <c r="AB63" s="51"/>
      <c r="AC63" s="51"/>
      <c r="AD63" s="51"/>
      <c r="AE63" s="51"/>
    </row>
    <row r="64" spans="1:31" ht="31.5" customHeight="1">
      <c r="A64" s="145" t="s">
        <v>60</v>
      </c>
      <c r="B64" s="292" t="s">
        <v>113</v>
      </c>
      <c r="C64" s="293"/>
      <c r="D64" s="146" t="s">
        <v>45</v>
      </c>
      <c r="E64" s="146">
        <f t="shared" ref="E64:V64" si="44">E63-E51</f>
        <v>-2.1450257860724325E-2</v>
      </c>
      <c r="F64" s="146">
        <f t="shared" si="44"/>
        <v>-6.3208673433310894E-2</v>
      </c>
      <c r="G64" s="146">
        <f t="shared" si="44"/>
        <v>-3.0046201507776579E-2</v>
      </c>
      <c r="H64" s="146">
        <f t="shared" si="44"/>
        <v>2.5346354891835593E-2</v>
      </c>
      <c r="I64" s="146">
        <f t="shared" si="44"/>
        <v>9.1150538048331203E-2</v>
      </c>
      <c r="J64" s="146">
        <f t="shared" si="44"/>
        <v>7.436451656975121E-2</v>
      </c>
      <c r="K64" s="146">
        <f t="shared" si="44"/>
        <v>6.6573165469212117E-2</v>
      </c>
      <c r="L64" s="146">
        <f t="shared" si="44"/>
        <v>6.8535852659064186E-2</v>
      </c>
      <c r="M64" s="146">
        <f t="shared" si="44"/>
        <v>0.1189779275938283</v>
      </c>
      <c r="N64" s="146">
        <f t="shared" si="44"/>
        <v>0.12191308427576684</v>
      </c>
      <c r="O64" s="146">
        <f t="shared" si="44"/>
        <v>0.10496864890396593</v>
      </c>
      <c r="P64" s="146">
        <f t="shared" si="44"/>
        <v>8.524720913218331E-2</v>
      </c>
      <c r="Q64" s="146">
        <f t="shared" si="44"/>
        <v>8.4485259264296439E-2</v>
      </c>
      <c r="R64" s="146">
        <f t="shared" si="44"/>
        <v>9.6808911890509983E-2</v>
      </c>
      <c r="S64" s="146">
        <f t="shared" si="44"/>
        <v>9.5941636145260967E-2</v>
      </c>
      <c r="T64" s="146">
        <f t="shared" si="44"/>
        <v>0.10039302854940181</v>
      </c>
      <c r="U64" s="146">
        <f t="shared" si="44"/>
        <v>0.10534084313067553</v>
      </c>
      <c r="V64" s="146">
        <f t="shared" si="44"/>
        <v>0.11487982613474612</v>
      </c>
      <c r="W64" s="51"/>
      <c r="X64" s="51"/>
      <c r="Y64" s="51"/>
      <c r="Z64" s="51"/>
      <c r="AA64" s="51"/>
      <c r="AB64" s="51"/>
      <c r="AC64" s="51"/>
      <c r="AD64" s="51"/>
      <c r="AE64" s="51"/>
    </row>
    <row r="65" spans="1:37" ht="27" customHeight="1">
      <c r="A65" s="147" t="s">
        <v>61</v>
      </c>
      <c r="B65" s="291" t="s">
        <v>94</v>
      </c>
      <c r="C65" s="291"/>
      <c r="D65" s="148">
        <f t="shared" ref="D65:U65" si="45">(D7+D9-D11)/D6</f>
        <v>5.0998607626614526E-2</v>
      </c>
      <c r="E65" s="148">
        <f t="shared" si="45"/>
        <v>1.9780074626588571E-2</v>
      </c>
      <c r="F65" s="148">
        <f t="shared" si="45"/>
        <v>0.18537638045780844</v>
      </c>
      <c r="G65" s="148">
        <f t="shared" si="45"/>
        <v>0.20389510134538927</v>
      </c>
      <c r="H65" s="148">
        <f t="shared" si="45"/>
        <v>0.1524941263200936</v>
      </c>
      <c r="I65" s="148">
        <f t="shared" si="45"/>
        <v>0.15733294031550038</v>
      </c>
      <c r="J65" s="148">
        <f t="shared" si="45"/>
        <v>0.1547451495784109</v>
      </c>
      <c r="K65" s="148">
        <f t="shared" si="45"/>
        <v>0.14751690780077661</v>
      </c>
      <c r="L65" s="148">
        <f t="shared" si="45"/>
        <v>0.16022142239525441</v>
      </c>
      <c r="M65" s="148">
        <f t="shared" si="45"/>
        <v>0.11705967175988925</v>
      </c>
      <c r="N65" s="148">
        <f t="shared" si="45"/>
        <v>9.6140459444531715E-2</v>
      </c>
      <c r="O65" s="148">
        <f t="shared" si="45"/>
        <v>9.7977478995574074E-2</v>
      </c>
      <c r="P65" s="148">
        <f t="shared" si="45"/>
        <v>9.7242656304244182E-2</v>
      </c>
      <c r="Q65" s="148">
        <f t="shared" si="45"/>
        <v>9.5206600371711678E-2</v>
      </c>
      <c r="R65" s="148">
        <f t="shared" si="45"/>
        <v>9.5375651759827068E-2</v>
      </c>
      <c r="S65" s="148">
        <f t="shared" si="45"/>
        <v>0.11059683351666671</v>
      </c>
      <c r="T65" s="148">
        <f t="shared" si="45"/>
        <v>0.11005004411553278</v>
      </c>
      <c r="U65" s="148">
        <f t="shared" si="45"/>
        <v>0.12399260077203891</v>
      </c>
      <c r="V65" s="148">
        <f>(V7+V9-V11)/V6</f>
        <v>0.12336367766091141</v>
      </c>
      <c r="W65" s="51"/>
      <c r="X65" s="51"/>
      <c r="Y65" s="51"/>
      <c r="Z65" s="51"/>
      <c r="AA65" s="51"/>
      <c r="AB65" s="51"/>
      <c r="AC65" s="51"/>
      <c r="AD65" s="51"/>
      <c r="AE65" s="51"/>
    </row>
    <row r="66" spans="1:37" ht="15.75">
      <c r="A66" s="145" t="s">
        <v>62</v>
      </c>
      <c r="B66" s="275" t="s">
        <v>49</v>
      </c>
      <c r="C66" s="275"/>
      <c r="D66" s="149">
        <f t="shared" ref="D66:U66" si="46">D6+D21-D10-D29</f>
        <v>0</v>
      </c>
      <c r="E66" s="149">
        <f t="shared" si="46"/>
        <v>0</v>
      </c>
      <c r="F66" s="180">
        <f>F6+F21-F10-F29</f>
        <v>0</v>
      </c>
      <c r="G66" s="149">
        <f t="shared" si="46"/>
        <v>0</v>
      </c>
      <c r="H66" s="149">
        <f t="shared" si="46"/>
        <v>0</v>
      </c>
      <c r="I66" s="149">
        <f>I71+I6+I21-I10-I29</f>
        <v>0</v>
      </c>
      <c r="J66" s="149">
        <f t="shared" si="46"/>
        <v>0</v>
      </c>
      <c r="K66" s="149">
        <f t="shared" si="46"/>
        <v>0</v>
      </c>
      <c r="L66" s="149">
        <f t="shared" si="46"/>
        <v>0</v>
      </c>
      <c r="M66" s="149">
        <f t="shared" si="46"/>
        <v>1.1641532182693481E-9</v>
      </c>
      <c r="N66" s="149">
        <f t="shared" si="46"/>
        <v>0</v>
      </c>
      <c r="O66" s="149">
        <f t="shared" si="46"/>
        <v>0</v>
      </c>
      <c r="P66" s="149">
        <f t="shared" si="46"/>
        <v>0.20000000298023224</v>
      </c>
      <c r="Q66" s="149">
        <f t="shared" si="46"/>
        <v>-3.7999995052814484E-2</v>
      </c>
      <c r="R66" s="149">
        <f t="shared" si="46"/>
        <v>-7.8379996120929718E-2</v>
      </c>
      <c r="S66" s="149">
        <f t="shared" si="46"/>
        <v>0</v>
      </c>
      <c r="T66" s="149">
        <f t="shared" si="46"/>
        <v>0</v>
      </c>
      <c r="U66" s="149">
        <f t="shared" si="46"/>
        <v>0</v>
      </c>
      <c r="V66" s="149">
        <f>V6+V21-V10-V29</f>
        <v>0</v>
      </c>
      <c r="W66" s="51"/>
      <c r="X66" s="51"/>
      <c r="Y66" s="51"/>
      <c r="Z66" s="51"/>
      <c r="AA66" s="51"/>
      <c r="AB66" s="51"/>
      <c r="AC66" s="51"/>
      <c r="AD66" s="51"/>
      <c r="AE66" s="51"/>
    </row>
    <row r="67" spans="1:37" ht="52.5" customHeight="1">
      <c r="A67" s="150" t="s">
        <v>63</v>
      </c>
      <c r="B67" s="290" t="s">
        <v>81</v>
      </c>
      <c r="C67" s="290"/>
      <c r="D67" s="151">
        <f t="shared" ref="D67:L67" si="47">D7+D27+D28-D11</f>
        <v>2064848</v>
      </c>
      <c r="E67" s="151">
        <f t="shared" si="47"/>
        <v>718680</v>
      </c>
      <c r="F67" s="151">
        <f t="shared" si="47"/>
        <v>7807279.9400000013</v>
      </c>
      <c r="G67" s="151">
        <f t="shared" si="47"/>
        <v>8445665</v>
      </c>
      <c r="H67" s="151">
        <f t="shared" si="47"/>
        <v>6196093</v>
      </c>
      <c r="I67" s="151">
        <f t="shared" si="47"/>
        <v>6684812</v>
      </c>
      <c r="J67" s="151">
        <f t="shared" si="47"/>
        <v>6609213</v>
      </c>
      <c r="K67" s="151">
        <f t="shared" si="47"/>
        <v>6396379</v>
      </c>
      <c r="L67" s="151">
        <f t="shared" si="47"/>
        <v>7204980</v>
      </c>
      <c r="M67" s="151">
        <f t="shared" ref="M67:U67" si="48">M7+M27+M28-M11</f>
        <v>5044982.2800000012</v>
      </c>
      <c r="N67" s="151">
        <f t="shared" si="48"/>
        <v>4249959</v>
      </c>
      <c r="O67" s="151">
        <f t="shared" si="48"/>
        <v>4471263</v>
      </c>
      <c r="P67" s="151">
        <f t="shared" si="48"/>
        <v>4482106.200000003</v>
      </c>
      <c r="Q67" s="151">
        <f t="shared" si="48"/>
        <v>4432142.9620000049</v>
      </c>
      <c r="R67" s="151">
        <f t="shared" si="48"/>
        <v>4484412.9216200039</v>
      </c>
      <c r="S67" s="151">
        <f t="shared" si="48"/>
        <v>5300000</v>
      </c>
      <c r="T67" s="151">
        <f t="shared" si="48"/>
        <v>5300000</v>
      </c>
      <c r="U67" s="151">
        <f t="shared" si="48"/>
        <v>6100000</v>
      </c>
      <c r="V67" s="151">
        <f>V7+V27+V28-V11</f>
        <v>6072457</v>
      </c>
      <c r="W67" s="51"/>
      <c r="X67" s="51"/>
      <c r="Y67" s="51"/>
      <c r="Z67" s="51"/>
      <c r="AA67" s="51"/>
      <c r="AB67" s="51"/>
      <c r="AC67" s="51"/>
      <c r="AD67" s="51"/>
      <c r="AE67" s="51"/>
    </row>
    <row r="68" spans="1:37" ht="27" customHeight="1">
      <c r="A68" s="147" t="s">
        <v>68</v>
      </c>
      <c r="B68" s="275" t="s">
        <v>74</v>
      </c>
      <c r="C68" s="275"/>
      <c r="D68" s="152">
        <v>10879</v>
      </c>
      <c r="E68" s="152">
        <v>0</v>
      </c>
      <c r="F68" s="152">
        <v>0</v>
      </c>
      <c r="G68" s="152">
        <v>0</v>
      </c>
      <c r="H68" s="153" t="s">
        <v>45</v>
      </c>
      <c r="I68" s="153" t="s">
        <v>45</v>
      </c>
      <c r="J68" s="153" t="s">
        <v>45</v>
      </c>
      <c r="K68" s="153" t="s">
        <v>45</v>
      </c>
      <c r="L68" s="153" t="s">
        <v>45</v>
      </c>
      <c r="M68" s="153" t="s">
        <v>45</v>
      </c>
      <c r="N68" s="153" t="s">
        <v>45</v>
      </c>
      <c r="O68" s="153" t="s">
        <v>45</v>
      </c>
      <c r="P68" s="153" t="s">
        <v>45</v>
      </c>
      <c r="Q68" s="153" t="s">
        <v>45</v>
      </c>
      <c r="R68" s="153" t="s">
        <v>45</v>
      </c>
      <c r="S68" s="153" t="s">
        <v>45</v>
      </c>
      <c r="T68" s="153" t="s">
        <v>45</v>
      </c>
      <c r="U68" s="153" t="s">
        <v>45</v>
      </c>
      <c r="V68" s="153" t="s">
        <v>45</v>
      </c>
      <c r="W68" s="51"/>
      <c r="X68" s="51"/>
      <c r="Y68" s="51"/>
      <c r="Z68" s="51"/>
      <c r="AA68" s="51"/>
      <c r="AB68" s="51"/>
      <c r="AC68" s="51"/>
      <c r="AD68" s="51"/>
      <c r="AE68" s="51"/>
    </row>
    <row r="69" spans="1:37" ht="27" customHeight="1">
      <c r="A69" s="147" t="s">
        <v>69</v>
      </c>
      <c r="B69" s="275" t="s">
        <v>75</v>
      </c>
      <c r="C69" s="275"/>
      <c r="D69" s="152">
        <v>223480</v>
      </c>
      <c r="E69" s="152">
        <v>0</v>
      </c>
      <c r="F69" s="152">
        <v>0</v>
      </c>
      <c r="G69" s="152">
        <v>0</v>
      </c>
      <c r="H69" s="152">
        <v>0</v>
      </c>
      <c r="I69" s="152">
        <v>0</v>
      </c>
      <c r="J69" s="152">
        <v>0</v>
      </c>
      <c r="K69" s="152">
        <v>0</v>
      </c>
      <c r="L69" s="152">
        <v>0</v>
      </c>
      <c r="M69" s="152">
        <v>0</v>
      </c>
      <c r="N69" s="152">
        <v>0</v>
      </c>
      <c r="O69" s="152">
        <v>0</v>
      </c>
      <c r="P69" s="152">
        <v>0</v>
      </c>
      <c r="Q69" s="152">
        <v>0</v>
      </c>
      <c r="R69" s="152">
        <v>0</v>
      </c>
      <c r="S69" s="152">
        <v>0</v>
      </c>
      <c r="T69" s="152">
        <v>0</v>
      </c>
      <c r="U69" s="152">
        <v>0</v>
      </c>
      <c r="V69" s="152">
        <v>0</v>
      </c>
      <c r="W69" s="51"/>
      <c r="X69" s="51"/>
      <c r="Y69" s="51"/>
      <c r="Z69" s="51"/>
      <c r="AA69" s="51"/>
      <c r="AB69" s="51"/>
      <c r="AC69" s="51"/>
      <c r="AD69" s="51"/>
      <c r="AE69" s="51"/>
    </row>
    <row r="70" spans="1:37" ht="27" customHeight="1">
      <c r="A70" s="147" t="s">
        <v>70</v>
      </c>
      <c r="B70" s="292" t="s">
        <v>92</v>
      </c>
      <c r="C70" s="293"/>
      <c r="D70" s="152">
        <v>724670</v>
      </c>
      <c r="E70" s="152">
        <v>1191526</v>
      </c>
      <c r="F70" s="152">
        <v>1155828</v>
      </c>
      <c r="G70" s="152">
        <v>1120131</v>
      </c>
      <c r="H70" s="152">
        <v>1084433</v>
      </c>
      <c r="I70" s="152">
        <v>1048736</v>
      </c>
      <c r="J70" s="152">
        <v>1013038</v>
      </c>
      <c r="K70" s="152">
        <v>977341</v>
      </c>
      <c r="L70" s="152">
        <v>941643</v>
      </c>
      <c r="M70" s="152">
        <v>905946</v>
      </c>
      <c r="N70" s="152">
        <v>870245</v>
      </c>
      <c r="O70" s="152">
        <v>890132</v>
      </c>
      <c r="P70" s="152">
        <v>851718</v>
      </c>
      <c r="Q70" s="152">
        <v>588193</v>
      </c>
      <c r="R70" s="152">
        <v>0</v>
      </c>
      <c r="S70" s="152">
        <f>'Zał. 2 Przedsięwzięcia'!V27</f>
        <v>0</v>
      </c>
      <c r="T70" s="152">
        <f>'Zał. 2 Przedsięwzięcia'!W27</f>
        <v>0</v>
      </c>
      <c r="U70" s="152">
        <f>'Zał. 2 Przedsięwzięcia'!X27</f>
        <v>0</v>
      </c>
      <c r="V70" s="152">
        <f>'Zał. 2 Przedsięwzięcia'!Y27</f>
        <v>0</v>
      </c>
      <c r="W70" s="51"/>
      <c r="X70" s="51"/>
      <c r="Y70" s="51"/>
      <c r="Z70" s="51"/>
      <c r="AA70" s="51"/>
      <c r="AB70" s="51"/>
      <c r="AC70" s="51"/>
      <c r="AD70" s="51"/>
      <c r="AE70" s="51"/>
    </row>
    <row r="71" spans="1:37" ht="27" customHeight="1">
      <c r="A71" s="147" t="s">
        <v>71</v>
      </c>
      <c r="B71" s="292" t="s">
        <v>80</v>
      </c>
      <c r="C71" s="293"/>
      <c r="D71" s="152">
        <v>223430</v>
      </c>
      <c r="E71" s="152">
        <v>0</v>
      </c>
      <c r="F71" s="152">
        <v>0</v>
      </c>
      <c r="G71" s="152">
        <v>0</v>
      </c>
      <c r="H71" s="154" t="s">
        <v>45</v>
      </c>
      <c r="I71" s="152">
        <v>0</v>
      </c>
      <c r="J71" s="154" t="s">
        <v>45</v>
      </c>
      <c r="K71" s="154" t="s">
        <v>45</v>
      </c>
      <c r="L71" s="154" t="s">
        <v>45</v>
      </c>
      <c r="M71" s="154" t="s">
        <v>45</v>
      </c>
      <c r="N71" s="154" t="s">
        <v>45</v>
      </c>
      <c r="O71" s="154" t="s">
        <v>45</v>
      </c>
      <c r="P71" s="154" t="s">
        <v>45</v>
      </c>
      <c r="Q71" s="154" t="s">
        <v>45</v>
      </c>
      <c r="R71" s="154" t="s">
        <v>45</v>
      </c>
      <c r="S71" s="154" t="s">
        <v>45</v>
      </c>
      <c r="T71" s="154" t="s">
        <v>45</v>
      </c>
      <c r="U71" s="154" t="s">
        <v>45</v>
      </c>
      <c r="V71" s="154" t="s">
        <v>45</v>
      </c>
      <c r="W71" s="51"/>
      <c r="X71" s="51"/>
      <c r="Y71" s="51"/>
      <c r="Z71" s="51"/>
      <c r="AA71" s="51"/>
      <c r="AB71" s="51"/>
      <c r="AC71" s="51"/>
      <c r="AD71" s="51"/>
      <c r="AE71" s="51"/>
    </row>
    <row r="72" spans="1:37" ht="27" customHeight="1">
      <c r="A72" s="147" t="s">
        <v>72</v>
      </c>
      <c r="B72" s="275" t="s">
        <v>76</v>
      </c>
      <c r="C72" s="275"/>
      <c r="D72" s="155">
        <f>((D12-D68)+(D30-D69)+D13+D18-D70)/D6</f>
        <v>4.3311063663988195E-2</v>
      </c>
      <c r="E72" s="155">
        <f>((D12-E68)+(E30-E69)+D13+E18-E70)/E6</f>
        <v>4.1604500672916878E-2</v>
      </c>
      <c r="F72" s="155">
        <f>((E12-F68)+(F30-F69)+E13+F18-F70)/F6</f>
        <v>6.4346334011376113E-2</v>
      </c>
      <c r="G72" s="155">
        <f>((F12-G68)+(G30-G69)+F13+G18-G70)/G6</f>
        <v>8.8389038786461691E-2</v>
      </c>
      <c r="H72" s="155" t="s">
        <v>45</v>
      </c>
      <c r="I72" s="155" t="s">
        <v>45</v>
      </c>
      <c r="J72" s="155" t="s">
        <v>45</v>
      </c>
      <c r="K72" s="155" t="s">
        <v>45</v>
      </c>
      <c r="L72" s="155" t="s">
        <v>45</v>
      </c>
      <c r="M72" s="155" t="s">
        <v>45</v>
      </c>
      <c r="N72" s="155" t="s">
        <v>45</v>
      </c>
      <c r="O72" s="155" t="s">
        <v>45</v>
      </c>
      <c r="P72" s="155" t="s">
        <v>45</v>
      </c>
      <c r="Q72" s="155" t="s">
        <v>45</v>
      </c>
      <c r="R72" s="155" t="s">
        <v>45</v>
      </c>
      <c r="S72" s="155" t="s">
        <v>45</v>
      </c>
      <c r="T72" s="155" t="s">
        <v>45</v>
      </c>
      <c r="U72" s="155" t="s">
        <v>45</v>
      </c>
      <c r="V72" s="155" t="s">
        <v>45</v>
      </c>
      <c r="W72" s="51"/>
      <c r="X72" s="51"/>
      <c r="Y72" s="51"/>
      <c r="Z72" s="51"/>
      <c r="AA72" s="51"/>
      <c r="AB72" s="51"/>
      <c r="AC72" s="51"/>
      <c r="AD72" s="51"/>
      <c r="AE72" s="51"/>
    </row>
    <row r="73" spans="1:37" ht="27" customHeight="1">
      <c r="A73" s="147" t="s">
        <v>73</v>
      </c>
      <c r="B73" s="275" t="s">
        <v>77</v>
      </c>
      <c r="C73" s="275"/>
      <c r="D73" s="155">
        <f>(D47-D71)/D6</f>
        <v>0.37698443425472872</v>
      </c>
      <c r="E73" s="155">
        <f>(E47-E71)/E6</f>
        <v>0.41126952058555677</v>
      </c>
      <c r="F73" s="155">
        <f>(F47-F71)/F6</f>
        <v>0.38444199400657642</v>
      </c>
      <c r="G73" s="155">
        <f>(G47-G71)/G6</f>
        <v>0.3225632876050375</v>
      </c>
      <c r="H73" s="155" t="s">
        <v>45</v>
      </c>
      <c r="I73" s="155" t="s">
        <v>45</v>
      </c>
      <c r="J73" s="155" t="s">
        <v>45</v>
      </c>
      <c r="K73" s="155" t="s">
        <v>45</v>
      </c>
      <c r="L73" s="155" t="s">
        <v>45</v>
      </c>
      <c r="M73" s="155" t="s">
        <v>45</v>
      </c>
      <c r="N73" s="155" t="s">
        <v>45</v>
      </c>
      <c r="O73" s="155" t="s">
        <v>45</v>
      </c>
      <c r="P73" s="155" t="s">
        <v>45</v>
      </c>
      <c r="Q73" s="155" t="s">
        <v>45</v>
      </c>
      <c r="R73" s="155" t="s">
        <v>45</v>
      </c>
      <c r="S73" s="155" t="s">
        <v>45</v>
      </c>
      <c r="T73" s="155" t="s">
        <v>45</v>
      </c>
      <c r="U73" s="155" t="s">
        <v>45</v>
      </c>
      <c r="V73" s="155" t="s">
        <v>45</v>
      </c>
      <c r="W73" s="51"/>
      <c r="X73" s="51"/>
      <c r="Y73" s="51"/>
      <c r="Z73" s="51"/>
      <c r="AA73" s="51"/>
      <c r="AB73" s="51"/>
      <c r="AC73" s="51"/>
      <c r="AD73" s="51"/>
      <c r="AE73" s="51"/>
    </row>
    <row r="74" spans="1:37" ht="27" customHeight="1">
      <c r="A74" s="147" t="s">
        <v>79</v>
      </c>
      <c r="B74" s="275" t="s">
        <v>78</v>
      </c>
      <c r="C74" s="275"/>
      <c r="D74" s="148">
        <f>(D30-D69+D12+D13+D18-D70)/D6</f>
        <v>4.3579424547336813E-2</v>
      </c>
      <c r="E74" s="148">
        <f t="shared" ref="E74:L74" si="49">(E30-E69+D12+D13+E18-E70)/E6</f>
        <v>4.1604500672916878E-2</v>
      </c>
      <c r="F74" s="148">
        <f t="shared" si="49"/>
        <v>6.4346334011376113E-2</v>
      </c>
      <c r="G74" s="148">
        <f t="shared" si="49"/>
        <v>8.8389038786461691E-2</v>
      </c>
      <c r="H74" s="148">
        <f t="shared" si="49"/>
        <v>8.4314819053889545E-2</v>
      </c>
      <c r="I74" s="148">
        <f t="shared" si="49"/>
        <v>6.475507220596495E-2</v>
      </c>
      <c r="J74" s="148">
        <f t="shared" si="49"/>
        <v>7.3157388609794149E-2</v>
      </c>
      <c r="K74" s="148">
        <f t="shared" si="49"/>
        <v>6.574424938972416E-2</v>
      </c>
      <c r="L74" s="148">
        <f t="shared" si="49"/>
        <v>6.3722604868214128E-2</v>
      </c>
      <c r="M74" s="148">
        <f t="shared" ref="M74:V74" si="50">(M30-M69+M12+M13+M18-M70)/M6</f>
        <v>1.4162397072039097E-2</v>
      </c>
      <c r="N74" s="148">
        <f t="shared" si="50"/>
        <v>0</v>
      </c>
      <c r="O74" s="148">
        <f t="shared" si="50"/>
        <v>0</v>
      </c>
      <c r="P74" s="148">
        <f t="shared" si="50"/>
        <v>0</v>
      </c>
      <c r="Q74" s="148">
        <f t="shared" si="50"/>
        <v>0</v>
      </c>
      <c r="R74" s="148">
        <f t="shared" si="50"/>
        <v>0</v>
      </c>
      <c r="S74" s="148">
        <f t="shared" si="50"/>
        <v>0</v>
      </c>
      <c r="T74" s="148">
        <f t="shared" si="50"/>
        <v>0</v>
      </c>
      <c r="U74" s="148">
        <f t="shared" si="50"/>
        <v>0</v>
      </c>
      <c r="V74" s="148">
        <f t="shared" si="50"/>
        <v>0</v>
      </c>
      <c r="W74" s="51"/>
      <c r="X74" s="51"/>
      <c r="Y74" s="51"/>
      <c r="Z74" s="51"/>
      <c r="AA74" s="51"/>
      <c r="AB74" s="51"/>
      <c r="AC74" s="51"/>
      <c r="AD74" s="51"/>
      <c r="AE74" s="51"/>
    </row>
    <row r="75" spans="1:37" ht="51" customHeight="1">
      <c r="A75" s="150" t="s">
        <v>90</v>
      </c>
      <c r="B75" s="290" t="s">
        <v>86</v>
      </c>
      <c r="C75" s="290"/>
      <c r="D75" s="156" t="s">
        <v>45</v>
      </c>
      <c r="E75" s="156">
        <f>E63-E74</f>
        <v>2.6891142646219168E-2</v>
      </c>
      <c r="F75" s="156">
        <f>F63-F74</f>
        <v>-3.5764645203449866E-2</v>
      </c>
      <c r="G75" s="156">
        <f>G63-G74</f>
        <v>-3.0040178827911851E-3</v>
      </c>
      <c r="H75" s="156">
        <f t="shared" ref="H75:V75" si="51">H52-H74</f>
        <v>5.2035699756039222E-2</v>
      </c>
      <c r="I75" s="156">
        <f t="shared" si="51"/>
        <v>0.11583346383513217</v>
      </c>
      <c r="J75" s="156">
        <f t="shared" si="51"/>
        <v>9.8083334050533599E-2</v>
      </c>
      <c r="K75" s="156">
        <f t="shared" si="51"/>
        <v>8.9113156014944142E-2</v>
      </c>
      <c r="L75" s="156">
        <f t="shared" si="51"/>
        <v>8.9475727696681856E-2</v>
      </c>
      <c r="M75" s="156">
        <f t="shared" si="51"/>
        <v>0.13999876285277488</v>
      </c>
      <c r="N75" s="156">
        <f t="shared" si="51"/>
        <v>0.14159933398530675</v>
      </c>
      <c r="O75" s="156">
        <f t="shared" si="51"/>
        <v>0.12447385119989179</v>
      </c>
      <c r="P75" s="156">
        <f t="shared" si="51"/>
        <v>0.103725870066665</v>
      </c>
      <c r="Q75" s="156">
        <f t="shared" si="51"/>
        <v>9.7120198248116643E-2</v>
      </c>
      <c r="R75" s="156">
        <f t="shared" si="51"/>
        <v>9.6808911890509983E-2</v>
      </c>
      <c r="S75" s="156">
        <f t="shared" si="51"/>
        <v>9.5941636145260967E-2</v>
      </c>
      <c r="T75" s="156">
        <f t="shared" si="51"/>
        <v>0.10039302854940181</v>
      </c>
      <c r="U75" s="156">
        <f t="shared" si="51"/>
        <v>0.10534084313067553</v>
      </c>
      <c r="V75" s="156">
        <f t="shared" si="51"/>
        <v>0.11487982613474612</v>
      </c>
      <c r="W75" s="51"/>
      <c r="X75" s="51"/>
      <c r="Y75" s="51"/>
      <c r="Z75" s="51"/>
      <c r="AA75" s="51"/>
      <c r="AB75" s="51"/>
      <c r="AC75" s="51"/>
      <c r="AD75" s="51"/>
      <c r="AE75" s="51"/>
    </row>
    <row r="76" spans="1:37" ht="29.25" customHeight="1" thickBot="1">
      <c r="A76" s="157" t="s">
        <v>91</v>
      </c>
      <c r="B76" s="294" t="s">
        <v>89</v>
      </c>
      <c r="C76" s="295"/>
      <c r="D76" s="158" t="s">
        <v>45</v>
      </c>
      <c r="E76" s="158" t="s">
        <v>45</v>
      </c>
      <c r="F76" s="158" t="s">
        <v>45</v>
      </c>
      <c r="G76" s="158" t="s">
        <v>45</v>
      </c>
      <c r="H76" s="158" t="s">
        <v>45</v>
      </c>
      <c r="I76" s="158" t="s">
        <v>45</v>
      </c>
      <c r="J76" s="158" t="s">
        <v>45</v>
      </c>
      <c r="K76" s="158" t="s">
        <v>45</v>
      </c>
      <c r="L76" s="158" t="s">
        <v>45</v>
      </c>
      <c r="M76" s="158" t="s">
        <v>45</v>
      </c>
      <c r="N76" s="158" t="s">
        <v>45</v>
      </c>
      <c r="O76" s="158" t="s">
        <v>45</v>
      </c>
      <c r="P76" s="158" t="s">
        <v>45</v>
      </c>
      <c r="Q76" s="158" t="s">
        <v>45</v>
      </c>
      <c r="R76" s="158" t="s">
        <v>45</v>
      </c>
      <c r="S76" s="158" t="s">
        <v>45</v>
      </c>
      <c r="T76" s="158" t="s">
        <v>45</v>
      </c>
      <c r="U76" s="158" t="s">
        <v>45</v>
      </c>
      <c r="V76" s="158" t="s">
        <v>45</v>
      </c>
      <c r="W76" s="51"/>
      <c r="X76" s="51"/>
      <c r="Y76" s="51"/>
      <c r="Z76" s="51"/>
      <c r="AA76" s="51"/>
      <c r="AB76" s="51"/>
      <c r="AC76" s="51"/>
      <c r="AD76" s="51"/>
      <c r="AE76" s="51"/>
    </row>
    <row r="77" spans="1:37">
      <c r="A77" s="51"/>
      <c r="B77" s="51"/>
      <c r="C77" s="51"/>
      <c r="D77" s="51"/>
      <c r="E77" s="51"/>
      <c r="F77" s="51"/>
      <c r="G77" s="51"/>
      <c r="H77" s="51"/>
      <c r="I77" s="51"/>
      <c r="J77" s="51"/>
      <c r="K77" s="51"/>
      <c r="L77" s="51"/>
      <c r="M77" s="50"/>
      <c r="N77" s="50"/>
      <c r="O77" s="50"/>
      <c r="P77" s="50"/>
      <c r="Q77" s="50"/>
      <c r="R77" s="50"/>
      <c r="S77" s="50"/>
      <c r="T77" s="50"/>
      <c r="U77" s="50"/>
      <c r="V77" s="50"/>
      <c r="W77" s="51"/>
      <c r="X77" s="51"/>
      <c r="Y77" s="51"/>
      <c r="Z77" s="51"/>
      <c r="AA77" s="51"/>
      <c r="AB77" s="51"/>
      <c r="AC77" s="51"/>
      <c r="AD77" s="51"/>
      <c r="AE77" s="51"/>
    </row>
    <row r="78" spans="1:37">
      <c r="A78" s="51"/>
      <c r="B78" s="51"/>
      <c r="C78" s="51"/>
      <c r="D78" s="51"/>
      <c r="E78" s="181">
        <f>E6+E21-E10-E29</f>
        <v>0</v>
      </c>
      <c r="F78" s="181">
        <f t="shared" ref="F78:AK78" si="52">F6+F21-F10-F29</f>
        <v>0</v>
      </c>
      <c r="G78" s="181">
        <f t="shared" si="52"/>
        <v>0</v>
      </c>
      <c r="H78" s="181">
        <f t="shared" si="52"/>
        <v>0</v>
      </c>
      <c r="I78" s="181">
        <f t="shared" si="52"/>
        <v>0</v>
      </c>
      <c r="J78" s="181">
        <f t="shared" si="52"/>
        <v>0</v>
      </c>
      <c r="K78" s="181">
        <f t="shared" si="52"/>
        <v>0</v>
      </c>
      <c r="L78" s="181">
        <f t="shared" si="52"/>
        <v>0</v>
      </c>
      <c r="M78" s="181">
        <f t="shared" si="52"/>
        <v>1.1641532182693481E-9</v>
      </c>
      <c r="N78" s="181">
        <f t="shared" si="52"/>
        <v>0</v>
      </c>
      <c r="O78" s="181">
        <f t="shared" si="52"/>
        <v>0</v>
      </c>
      <c r="P78" s="181">
        <f t="shared" si="52"/>
        <v>0.20000000298023224</v>
      </c>
      <c r="Q78" s="181">
        <f t="shared" si="52"/>
        <v>-3.7999995052814484E-2</v>
      </c>
      <c r="R78" s="181">
        <f t="shared" si="52"/>
        <v>-7.8379996120929718E-2</v>
      </c>
      <c r="S78" s="181">
        <f t="shared" si="52"/>
        <v>0</v>
      </c>
      <c r="T78" s="181">
        <f t="shared" si="52"/>
        <v>0</v>
      </c>
      <c r="U78" s="181">
        <f t="shared" si="52"/>
        <v>0</v>
      </c>
      <c r="V78" s="181">
        <f t="shared" si="52"/>
        <v>0</v>
      </c>
      <c r="W78" s="181"/>
      <c r="X78" s="181"/>
      <c r="Y78" s="181"/>
      <c r="Z78" s="181"/>
      <c r="AA78" s="181"/>
      <c r="AB78" s="181"/>
      <c r="AC78" s="181"/>
      <c r="AD78" s="181"/>
      <c r="AE78" s="181"/>
      <c r="AF78" s="181"/>
      <c r="AG78" s="181"/>
      <c r="AH78" s="181"/>
      <c r="AI78" s="181">
        <f t="shared" si="52"/>
        <v>0</v>
      </c>
      <c r="AJ78" s="181">
        <f t="shared" si="52"/>
        <v>0</v>
      </c>
      <c r="AK78" s="181">
        <f t="shared" si="52"/>
        <v>0</v>
      </c>
    </row>
    <row r="79" spans="1:37">
      <c r="A79" s="51"/>
      <c r="B79" s="51"/>
      <c r="C79" s="51"/>
      <c r="D79" s="51"/>
      <c r="E79" s="51"/>
      <c r="F79" s="51"/>
      <c r="G79" s="51"/>
      <c r="H79" s="51"/>
      <c r="I79" s="51"/>
      <c r="J79" s="51"/>
      <c r="K79" s="51"/>
      <c r="L79" s="51"/>
      <c r="M79" s="50"/>
      <c r="N79" s="50"/>
      <c r="O79" s="50"/>
      <c r="P79" s="50"/>
      <c r="Q79" s="50"/>
      <c r="R79" s="50"/>
      <c r="S79" s="50"/>
      <c r="T79" s="50"/>
      <c r="U79" s="50"/>
      <c r="V79" s="50"/>
      <c r="W79" s="51"/>
      <c r="X79" s="51"/>
      <c r="Y79" s="51"/>
      <c r="Z79" s="51"/>
      <c r="AA79" s="51"/>
      <c r="AB79" s="51"/>
      <c r="AC79" s="51"/>
      <c r="AD79" s="51"/>
      <c r="AE79" s="51"/>
    </row>
    <row r="80" spans="1:37">
      <c r="A80" s="51"/>
      <c r="B80" s="51"/>
      <c r="C80" s="51"/>
      <c r="D80" s="51"/>
      <c r="E80" s="51"/>
      <c r="F80" s="51"/>
      <c r="G80" s="51"/>
      <c r="H80" s="51"/>
      <c r="I80" s="51"/>
      <c r="J80" s="51"/>
      <c r="K80" s="51"/>
      <c r="L80" s="51"/>
      <c r="M80" s="50"/>
      <c r="N80" s="50"/>
      <c r="O80" s="50"/>
      <c r="P80" s="50"/>
      <c r="Q80" s="50"/>
      <c r="R80" s="50"/>
      <c r="S80" s="50"/>
      <c r="T80" s="50"/>
      <c r="U80" s="50"/>
      <c r="V80" s="50"/>
      <c r="W80" s="51"/>
      <c r="X80" s="51"/>
      <c r="Y80" s="51"/>
      <c r="Z80" s="51"/>
      <c r="AA80" s="51"/>
      <c r="AB80" s="51"/>
      <c r="AC80" s="51"/>
      <c r="AD80" s="51"/>
      <c r="AE80" s="51"/>
    </row>
    <row r="81" spans="1:31">
      <c r="A81" s="51"/>
      <c r="B81" s="51"/>
      <c r="C81" s="51"/>
      <c r="D81" s="51"/>
      <c r="E81" s="51"/>
      <c r="F81" s="51"/>
      <c r="G81" s="51"/>
      <c r="H81" s="51"/>
      <c r="I81" s="51"/>
      <c r="J81" s="51"/>
      <c r="K81" s="51"/>
      <c r="L81" s="51"/>
      <c r="M81" s="50"/>
      <c r="N81" s="50"/>
      <c r="O81" s="50"/>
      <c r="P81" s="50"/>
      <c r="Q81" s="50"/>
      <c r="R81" s="50"/>
      <c r="S81" s="50"/>
      <c r="T81" s="50"/>
      <c r="U81" s="50"/>
      <c r="V81" s="50"/>
      <c r="W81" s="51"/>
      <c r="X81" s="51"/>
      <c r="Y81" s="51"/>
      <c r="Z81" s="51"/>
      <c r="AA81" s="51"/>
      <c r="AB81" s="51"/>
      <c r="AC81" s="51"/>
      <c r="AD81" s="51"/>
      <c r="AE81" s="51"/>
    </row>
    <row r="82" spans="1:31">
      <c r="A82" s="51"/>
      <c r="B82" s="51"/>
      <c r="C82" s="51"/>
      <c r="D82" s="51"/>
      <c r="E82" s="51"/>
      <c r="F82" s="51"/>
      <c r="G82" s="51"/>
      <c r="H82" s="51"/>
      <c r="I82" s="51"/>
      <c r="J82" s="51"/>
      <c r="K82" s="51"/>
      <c r="L82" s="51"/>
      <c r="M82" s="50"/>
      <c r="N82" s="50"/>
      <c r="O82" s="50"/>
      <c r="P82" s="50"/>
      <c r="Q82" s="50"/>
      <c r="R82" s="50"/>
      <c r="S82" s="50"/>
      <c r="T82" s="50"/>
      <c r="U82" s="50"/>
      <c r="V82" s="50"/>
      <c r="W82" s="51"/>
      <c r="X82" s="51"/>
      <c r="Y82" s="51"/>
      <c r="Z82" s="51"/>
      <c r="AA82" s="51"/>
      <c r="AB82" s="51"/>
      <c r="AC82" s="51"/>
      <c r="AD82" s="51"/>
      <c r="AE82" s="51"/>
    </row>
    <row r="83" spans="1:31">
      <c r="A83" s="51"/>
      <c r="B83" s="51"/>
      <c r="C83" s="51"/>
      <c r="D83" s="51"/>
      <c r="E83" s="51"/>
      <c r="F83" s="51"/>
      <c r="G83" s="51"/>
      <c r="H83" s="51"/>
      <c r="I83" s="51"/>
      <c r="J83" s="51"/>
      <c r="K83" s="51"/>
      <c r="L83" s="51"/>
      <c r="M83" s="50"/>
      <c r="N83" s="50"/>
      <c r="O83" s="50"/>
      <c r="P83" s="50"/>
      <c r="Q83" s="50"/>
      <c r="R83" s="50"/>
      <c r="S83" s="50"/>
      <c r="T83" s="50"/>
      <c r="U83" s="50"/>
      <c r="V83" s="50"/>
      <c r="W83" s="51"/>
      <c r="X83" s="51"/>
      <c r="Y83" s="51"/>
      <c r="Z83" s="51"/>
      <c r="AA83" s="51"/>
      <c r="AB83" s="51"/>
      <c r="AC83" s="51"/>
      <c r="AD83" s="51"/>
      <c r="AE83" s="51"/>
    </row>
    <row r="84" spans="1:31">
      <c r="A84" s="51"/>
      <c r="B84" s="51"/>
      <c r="C84" s="51"/>
      <c r="D84" s="51"/>
      <c r="E84" s="51"/>
      <c r="F84" s="51"/>
      <c r="G84" s="51"/>
      <c r="H84" s="51"/>
      <c r="I84" s="51"/>
      <c r="J84" s="51"/>
      <c r="K84" s="51"/>
      <c r="L84" s="51"/>
      <c r="M84" s="50"/>
      <c r="N84" s="50"/>
      <c r="O84" s="50"/>
      <c r="P84" s="50"/>
      <c r="Q84" s="50"/>
      <c r="R84" s="50"/>
      <c r="S84" s="50"/>
      <c r="T84" s="50"/>
      <c r="U84" s="50"/>
      <c r="V84" s="50"/>
      <c r="W84" s="51"/>
      <c r="X84" s="51"/>
      <c r="Y84" s="51"/>
      <c r="Z84" s="51"/>
      <c r="AA84" s="51"/>
      <c r="AB84" s="51"/>
      <c r="AC84" s="51"/>
      <c r="AD84" s="51"/>
      <c r="AE84" s="51"/>
    </row>
    <row r="85" spans="1:31">
      <c r="A85" s="51"/>
      <c r="B85" s="51"/>
      <c r="C85" s="51"/>
      <c r="D85" s="51"/>
      <c r="E85" s="51"/>
      <c r="F85" s="51"/>
      <c r="G85" s="51"/>
      <c r="H85" s="51"/>
      <c r="I85" s="51"/>
      <c r="J85" s="51"/>
      <c r="K85" s="51"/>
      <c r="L85" s="51"/>
      <c r="M85" s="50"/>
      <c r="N85" s="50"/>
      <c r="O85" s="50"/>
      <c r="P85" s="50"/>
      <c r="Q85" s="50"/>
      <c r="R85" s="50"/>
      <c r="S85" s="50"/>
      <c r="T85" s="50"/>
      <c r="U85" s="50"/>
      <c r="V85" s="50"/>
      <c r="W85" s="51"/>
      <c r="X85" s="51"/>
      <c r="Y85" s="51"/>
      <c r="Z85" s="51"/>
      <c r="AA85" s="51"/>
      <c r="AB85" s="51"/>
      <c r="AC85" s="51"/>
      <c r="AD85" s="51"/>
      <c r="AE85" s="51"/>
    </row>
    <row r="86" spans="1:31">
      <c r="A86" s="51"/>
      <c r="B86" s="51"/>
      <c r="C86" s="51"/>
      <c r="D86" s="51"/>
      <c r="E86" s="51"/>
      <c r="F86" s="51"/>
      <c r="G86" s="51"/>
      <c r="H86" s="51"/>
      <c r="I86" s="51"/>
      <c r="J86" s="51"/>
      <c r="K86" s="51"/>
      <c r="L86" s="51"/>
      <c r="M86" s="50"/>
      <c r="N86" s="50"/>
      <c r="O86" s="50"/>
      <c r="P86" s="50"/>
      <c r="Q86" s="50"/>
      <c r="R86" s="50"/>
      <c r="S86" s="50"/>
      <c r="T86" s="50"/>
      <c r="U86" s="50"/>
      <c r="V86" s="50"/>
      <c r="W86" s="51"/>
      <c r="X86" s="51"/>
      <c r="Y86" s="51"/>
      <c r="Z86" s="51"/>
      <c r="AA86" s="51"/>
      <c r="AB86" s="51"/>
      <c r="AC86" s="51"/>
      <c r="AD86" s="51"/>
      <c r="AE86" s="51"/>
    </row>
    <row r="87" spans="1:31">
      <c r="A87" s="51"/>
      <c r="B87" s="51"/>
      <c r="C87" s="51"/>
      <c r="D87" s="51"/>
      <c r="E87" s="51"/>
      <c r="F87" s="51"/>
      <c r="G87" s="51"/>
      <c r="H87" s="51"/>
      <c r="I87" s="51"/>
      <c r="J87" s="51"/>
      <c r="K87" s="51"/>
      <c r="L87" s="51"/>
      <c r="M87" s="50"/>
      <c r="N87" s="50"/>
      <c r="O87" s="50"/>
      <c r="P87" s="50"/>
      <c r="Q87" s="50"/>
      <c r="R87" s="50"/>
      <c r="S87" s="50"/>
      <c r="T87" s="50"/>
      <c r="U87" s="50"/>
      <c r="V87" s="50"/>
      <c r="W87" s="51"/>
      <c r="X87" s="51"/>
      <c r="Y87" s="51"/>
      <c r="Z87" s="51"/>
      <c r="AA87" s="51"/>
      <c r="AB87" s="51"/>
      <c r="AC87" s="51"/>
      <c r="AD87" s="51"/>
      <c r="AE87" s="51"/>
    </row>
    <row r="88" spans="1:31">
      <c r="A88" s="51"/>
      <c r="B88" s="51"/>
      <c r="C88" s="51"/>
      <c r="D88" s="51"/>
      <c r="E88" s="51"/>
      <c r="F88" s="51"/>
      <c r="G88" s="51"/>
      <c r="H88" s="51"/>
      <c r="I88" s="51"/>
      <c r="J88" s="51"/>
      <c r="K88" s="51"/>
      <c r="L88" s="51"/>
      <c r="M88" s="50"/>
      <c r="N88" s="50"/>
      <c r="O88" s="50"/>
      <c r="P88" s="50"/>
      <c r="Q88" s="50"/>
      <c r="R88" s="50"/>
      <c r="S88" s="50"/>
      <c r="T88" s="50"/>
      <c r="U88" s="50"/>
      <c r="V88" s="50"/>
      <c r="W88" s="51"/>
      <c r="X88" s="51"/>
      <c r="Y88" s="51"/>
      <c r="Z88" s="51"/>
      <c r="AA88" s="51"/>
      <c r="AB88" s="51"/>
      <c r="AC88" s="51"/>
      <c r="AD88" s="51"/>
      <c r="AE88" s="51"/>
    </row>
    <row r="89" spans="1:31">
      <c r="A89" s="51"/>
      <c r="B89" s="51"/>
      <c r="C89" s="51"/>
      <c r="D89" s="51"/>
      <c r="E89" s="51"/>
      <c r="F89" s="51"/>
      <c r="G89" s="51"/>
      <c r="H89" s="51"/>
      <c r="I89" s="51"/>
      <c r="J89" s="51"/>
      <c r="K89" s="51"/>
      <c r="L89" s="51"/>
      <c r="M89" s="50"/>
      <c r="N89" s="50"/>
      <c r="O89" s="50"/>
      <c r="P89" s="50"/>
      <c r="Q89" s="50"/>
      <c r="R89" s="50"/>
      <c r="S89" s="50"/>
      <c r="T89" s="50"/>
      <c r="U89" s="50"/>
      <c r="V89" s="50"/>
      <c r="W89" s="51"/>
      <c r="X89" s="51"/>
      <c r="Y89" s="51"/>
      <c r="Z89" s="51"/>
      <c r="AA89" s="51"/>
      <c r="AB89" s="51"/>
      <c r="AC89" s="51"/>
      <c r="AD89" s="51"/>
      <c r="AE89" s="51"/>
    </row>
    <row r="90" spans="1:31">
      <c r="A90" s="51"/>
      <c r="B90" s="51"/>
      <c r="C90" s="51"/>
      <c r="D90" s="51"/>
      <c r="E90" s="51"/>
      <c r="F90" s="51"/>
      <c r="G90" s="51"/>
      <c r="H90" s="51"/>
      <c r="I90" s="51"/>
      <c r="J90" s="51"/>
      <c r="K90" s="51"/>
      <c r="L90" s="51"/>
      <c r="M90" s="50"/>
      <c r="N90" s="50"/>
      <c r="O90" s="50"/>
      <c r="P90" s="50"/>
      <c r="Q90" s="50"/>
      <c r="R90" s="50"/>
      <c r="S90" s="50"/>
      <c r="T90" s="50"/>
      <c r="U90" s="50"/>
      <c r="V90" s="50"/>
      <c r="W90" s="51"/>
      <c r="X90" s="51"/>
      <c r="Y90" s="51"/>
      <c r="Z90" s="51"/>
      <c r="AA90" s="51"/>
      <c r="AB90" s="51"/>
      <c r="AC90" s="51"/>
      <c r="AD90" s="51"/>
      <c r="AE90" s="51"/>
    </row>
    <row r="91" spans="1:31">
      <c r="A91" s="51"/>
      <c r="B91" s="51"/>
      <c r="C91" s="51"/>
      <c r="D91" s="51"/>
      <c r="E91" s="51"/>
      <c r="F91" s="51"/>
      <c r="G91" s="51"/>
      <c r="H91" s="51"/>
      <c r="I91" s="51"/>
      <c r="J91" s="51"/>
      <c r="K91" s="51"/>
      <c r="L91" s="51"/>
      <c r="M91" s="50"/>
      <c r="N91" s="50"/>
      <c r="O91" s="50"/>
      <c r="P91" s="50"/>
      <c r="Q91" s="50"/>
      <c r="R91" s="50"/>
      <c r="S91" s="50"/>
      <c r="T91" s="50"/>
      <c r="U91" s="50"/>
      <c r="V91" s="50"/>
      <c r="W91" s="51"/>
      <c r="X91" s="51"/>
      <c r="Y91" s="51"/>
      <c r="Z91" s="51"/>
      <c r="AA91" s="51"/>
      <c r="AB91" s="51"/>
      <c r="AC91" s="51"/>
      <c r="AD91" s="51"/>
      <c r="AE91" s="51"/>
    </row>
    <row r="92" spans="1:31">
      <c r="A92" s="51"/>
      <c r="B92" s="51"/>
      <c r="C92" s="51"/>
      <c r="D92" s="51"/>
      <c r="E92" s="51"/>
      <c r="F92" s="51"/>
      <c r="G92" s="51"/>
      <c r="H92" s="51"/>
      <c r="I92" s="51"/>
      <c r="J92" s="51"/>
      <c r="K92" s="51"/>
      <c r="L92" s="51"/>
      <c r="M92" s="50"/>
      <c r="N92" s="50"/>
      <c r="O92" s="50"/>
      <c r="P92" s="50"/>
      <c r="Q92" s="50"/>
      <c r="R92" s="50"/>
      <c r="S92" s="50"/>
      <c r="T92" s="50"/>
      <c r="U92" s="50"/>
      <c r="V92" s="50"/>
      <c r="W92" s="51"/>
      <c r="X92" s="51"/>
      <c r="Y92" s="51"/>
      <c r="Z92" s="51"/>
      <c r="AA92" s="51"/>
      <c r="AB92" s="51"/>
      <c r="AC92" s="51"/>
      <c r="AD92" s="51"/>
      <c r="AE92" s="51"/>
    </row>
    <row r="93" spans="1:31">
      <c r="A93" s="51"/>
      <c r="B93" s="51"/>
      <c r="C93" s="51"/>
      <c r="D93" s="51"/>
      <c r="E93" s="51"/>
      <c r="F93" s="51"/>
      <c r="G93" s="51"/>
      <c r="H93" s="51"/>
      <c r="I93" s="51"/>
      <c r="J93" s="51"/>
      <c r="K93" s="51"/>
      <c r="L93" s="51"/>
      <c r="M93" s="50"/>
      <c r="N93" s="50"/>
      <c r="O93" s="50"/>
      <c r="P93" s="50"/>
      <c r="Q93" s="50"/>
      <c r="R93" s="50"/>
      <c r="S93" s="50"/>
      <c r="T93" s="50"/>
      <c r="U93" s="50"/>
      <c r="V93" s="50"/>
      <c r="W93" s="51"/>
      <c r="X93" s="51"/>
      <c r="Y93" s="51"/>
      <c r="Z93" s="51"/>
      <c r="AA93" s="51"/>
      <c r="AB93" s="51"/>
      <c r="AC93" s="51"/>
      <c r="AD93" s="51"/>
      <c r="AE93" s="51"/>
    </row>
    <row r="94" spans="1:31">
      <c r="A94" s="51"/>
      <c r="B94" s="51"/>
      <c r="C94" s="51"/>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row>
    <row r="95" spans="1:31">
      <c r="A95" s="51"/>
      <c r="B95" s="51"/>
      <c r="C95" s="51"/>
      <c r="D95" s="51"/>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1"/>
    </row>
    <row r="96" spans="1:31">
      <c r="A96" s="51"/>
      <c r="B96" s="51"/>
      <c r="C96" s="51"/>
      <c r="D96" s="51"/>
      <c r="E96" s="51"/>
      <c r="F96" s="51"/>
      <c r="G96" s="51"/>
      <c r="H96" s="51"/>
      <c r="I96" s="51"/>
      <c r="J96" s="51"/>
      <c r="K96" s="51"/>
      <c r="L96" s="51"/>
      <c r="M96" s="51"/>
      <c r="N96" s="51"/>
      <c r="O96" s="51"/>
      <c r="P96" s="51"/>
      <c r="Q96" s="51"/>
      <c r="R96" s="51"/>
      <c r="S96" s="51"/>
      <c r="T96" s="51"/>
      <c r="U96" s="51"/>
      <c r="V96" s="51"/>
      <c r="W96" s="51"/>
      <c r="X96" s="51"/>
      <c r="Y96" s="51"/>
      <c r="Z96" s="51"/>
      <c r="AA96" s="51"/>
      <c r="AB96" s="51"/>
      <c r="AC96" s="51"/>
      <c r="AD96" s="51"/>
      <c r="AE96" s="51"/>
    </row>
    <row r="97" spans="1:31">
      <c r="A97" s="51"/>
      <c r="B97" s="51"/>
      <c r="C97" s="51"/>
      <c r="D97" s="51"/>
      <c r="E97" s="51"/>
      <c r="F97" s="51"/>
      <c r="G97" s="51"/>
      <c r="H97" s="51"/>
      <c r="I97" s="51"/>
      <c r="J97" s="51"/>
      <c r="K97" s="51"/>
      <c r="L97" s="51"/>
      <c r="M97" s="51"/>
      <c r="N97" s="51"/>
      <c r="O97" s="51"/>
      <c r="P97" s="51"/>
      <c r="Q97" s="51"/>
      <c r="R97" s="51"/>
      <c r="S97" s="51"/>
      <c r="T97" s="51"/>
      <c r="U97" s="51"/>
      <c r="V97" s="51"/>
      <c r="W97" s="51"/>
      <c r="X97" s="51"/>
      <c r="Y97" s="51"/>
      <c r="Z97" s="51"/>
      <c r="AA97" s="51"/>
      <c r="AB97" s="51"/>
      <c r="AC97" s="51"/>
      <c r="AD97" s="51"/>
      <c r="AE97" s="51"/>
    </row>
    <row r="98" spans="1:31">
      <c r="A98" s="51"/>
      <c r="B98" s="51"/>
      <c r="C98" s="51"/>
      <c r="D98" s="51"/>
      <c r="E98" s="51"/>
      <c r="F98" s="51"/>
      <c r="G98" s="51"/>
      <c r="H98" s="51"/>
      <c r="I98" s="51"/>
      <c r="J98" s="51"/>
      <c r="K98" s="51"/>
      <c r="L98" s="51"/>
      <c r="M98" s="51"/>
      <c r="N98" s="51"/>
      <c r="O98" s="51"/>
      <c r="P98" s="51"/>
      <c r="Q98" s="51"/>
      <c r="R98" s="51"/>
      <c r="S98" s="51"/>
      <c r="T98" s="51"/>
      <c r="U98" s="51"/>
      <c r="V98" s="51"/>
      <c r="W98" s="51"/>
      <c r="X98" s="51"/>
      <c r="Y98" s="51"/>
      <c r="Z98" s="51"/>
      <c r="AA98" s="51"/>
      <c r="AB98" s="51"/>
      <c r="AC98" s="51"/>
      <c r="AD98" s="51"/>
      <c r="AE98" s="51"/>
    </row>
    <row r="99" spans="1:31">
      <c r="A99" s="51"/>
      <c r="B99" s="51"/>
      <c r="C99" s="51"/>
      <c r="D99" s="51"/>
      <c r="E99" s="51"/>
      <c r="F99" s="51"/>
      <c r="G99" s="51"/>
      <c r="H99" s="51"/>
      <c r="I99" s="51"/>
      <c r="J99" s="51"/>
      <c r="K99" s="51"/>
      <c r="L99" s="51"/>
      <c r="M99" s="51"/>
      <c r="N99" s="51"/>
      <c r="O99" s="51"/>
      <c r="P99" s="51"/>
      <c r="Q99" s="51"/>
      <c r="R99" s="51"/>
      <c r="S99" s="51"/>
      <c r="T99" s="51"/>
      <c r="U99" s="51"/>
      <c r="V99" s="51"/>
      <c r="W99" s="51"/>
      <c r="X99" s="51"/>
      <c r="Y99" s="51"/>
      <c r="Z99" s="51"/>
      <c r="AA99" s="51"/>
      <c r="AB99" s="51"/>
      <c r="AC99" s="51"/>
      <c r="AD99" s="51"/>
      <c r="AE99" s="51"/>
    </row>
    <row r="100" spans="1:31">
      <c r="A100" s="51"/>
      <c r="B100" s="51"/>
      <c r="C100" s="51"/>
      <c r="D100" s="51"/>
      <c r="E100" s="51"/>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c r="AD100" s="51"/>
      <c r="AE100" s="51"/>
    </row>
    <row r="101" spans="1:31">
      <c r="A101" s="51"/>
      <c r="B101" s="51"/>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c r="AD101" s="51"/>
      <c r="AE101" s="51"/>
    </row>
    <row r="102" spans="1:31">
      <c r="A102" s="51"/>
      <c r="B102" s="51"/>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1"/>
      <c r="AC102" s="51"/>
      <c r="AD102" s="51"/>
      <c r="AE102" s="51"/>
    </row>
    <row r="103" spans="1:31">
      <c r="A103" s="51"/>
      <c r="B103" s="51"/>
      <c r="C103" s="51"/>
      <c r="D103" s="51"/>
      <c r="E103" s="51"/>
      <c r="F103" s="51"/>
      <c r="G103" s="51"/>
      <c r="H103" s="51"/>
      <c r="I103" s="51"/>
      <c r="J103" s="51"/>
      <c r="K103" s="51"/>
      <c r="L103" s="51"/>
      <c r="M103" s="51"/>
      <c r="N103" s="51"/>
      <c r="O103" s="51"/>
      <c r="P103" s="51"/>
      <c r="Q103" s="51"/>
      <c r="R103" s="51"/>
      <c r="S103" s="51"/>
      <c r="T103" s="51"/>
      <c r="U103" s="51"/>
      <c r="V103" s="51"/>
      <c r="W103" s="51"/>
      <c r="X103" s="51"/>
      <c r="Y103" s="51"/>
      <c r="Z103" s="51"/>
      <c r="AA103" s="51"/>
      <c r="AB103" s="51"/>
      <c r="AC103" s="51"/>
      <c r="AD103" s="51"/>
      <c r="AE103" s="51"/>
    </row>
    <row r="104" spans="1:31">
      <c r="A104" s="51"/>
      <c r="B104" s="51"/>
      <c r="C104" s="51"/>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51"/>
      <c r="AB104" s="51"/>
      <c r="AC104" s="51"/>
      <c r="AD104" s="51"/>
      <c r="AE104" s="51"/>
    </row>
    <row r="105" spans="1:31">
      <c r="A105" s="51"/>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row>
    <row r="106" spans="1:31">
      <c r="A106" s="51"/>
      <c r="B106" s="51"/>
      <c r="C106" s="51"/>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c r="AD106" s="51"/>
      <c r="AE106" s="51"/>
    </row>
    <row r="107" spans="1:31">
      <c r="A107" s="51"/>
      <c r="B107" s="51"/>
      <c r="C107" s="51"/>
      <c r="D107" s="51"/>
      <c r="E107" s="51"/>
      <c r="F107" s="51"/>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c r="AE107" s="51"/>
    </row>
    <row r="108" spans="1:31">
      <c r="A108" s="51"/>
      <c r="B108" s="51"/>
      <c r="C108" s="51"/>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51"/>
    </row>
    <row r="109" spans="1:31">
      <c r="A109" s="51"/>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row>
    <row r="110" spans="1:31">
      <c r="A110" s="51"/>
      <c r="B110" s="51"/>
      <c r="C110" s="51"/>
      <c r="D110" s="51"/>
      <c r="E110" s="51"/>
      <c r="F110" s="51"/>
      <c r="G110" s="51"/>
      <c r="H110" s="51"/>
      <c r="I110" s="51"/>
      <c r="J110" s="51"/>
      <c r="K110" s="51"/>
      <c r="L110" s="51"/>
      <c r="M110" s="51"/>
      <c r="N110" s="51"/>
      <c r="O110" s="51"/>
      <c r="P110" s="51"/>
      <c r="Q110" s="51"/>
      <c r="R110" s="51"/>
      <c r="S110" s="51"/>
      <c r="T110" s="51"/>
      <c r="U110" s="51"/>
      <c r="V110" s="51"/>
      <c r="W110" s="51"/>
      <c r="X110" s="51"/>
      <c r="Y110" s="51"/>
      <c r="Z110" s="51"/>
      <c r="AA110" s="51"/>
      <c r="AB110" s="51"/>
      <c r="AC110" s="51"/>
      <c r="AD110" s="51"/>
      <c r="AE110" s="51"/>
    </row>
    <row r="111" spans="1:31">
      <c r="A111" s="51"/>
      <c r="B111" s="51"/>
      <c r="C111" s="51"/>
      <c r="D111" s="51"/>
      <c r="E111" s="51"/>
      <c r="F111" s="51"/>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c r="AD111" s="51"/>
      <c r="AE111" s="51"/>
    </row>
    <row r="112" spans="1:31">
      <c r="A112" s="51"/>
      <c r="B112" s="51"/>
      <c r="C112" s="51"/>
      <c r="D112" s="51"/>
      <c r="E112" s="51"/>
      <c r="F112" s="51"/>
      <c r="G112" s="51"/>
      <c r="H112" s="51"/>
      <c r="I112" s="51"/>
      <c r="J112" s="51"/>
      <c r="K112" s="51"/>
      <c r="L112" s="51"/>
      <c r="M112" s="51"/>
      <c r="N112" s="51"/>
      <c r="O112" s="51"/>
      <c r="P112" s="51"/>
      <c r="Q112" s="51"/>
      <c r="R112" s="51"/>
      <c r="S112" s="51"/>
      <c r="T112" s="51"/>
      <c r="U112" s="51"/>
      <c r="V112" s="51"/>
      <c r="W112" s="51"/>
      <c r="X112" s="51"/>
      <c r="Y112" s="51"/>
      <c r="Z112" s="51"/>
      <c r="AA112" s="51"/>
      <c r="AB112" s="51"/>
      <c r="AC112" s="51"/>
      <c r="AD112" s="51"/>
      <c r="AE112" s="51"/>
    </row>
    <row r="113" spans="1:31">
      <c r="A113" s="51"/>
      <c r="B113" s="51"/>
      <c r="C113" s="51"/>
      <c r="D113" s="51"/>
      <c r="E113" s="51"/>
      <c r="F113" s="51"/>
      <c r="G113" s="51"/>
      <c r="H113" s="51"/>
      <c r="I113" s="51"/>
      <c r="J113" s="51"/>
      <c r="K113" s="51"/>
      <c r="L113" s="51"/>
      <c r="M113" s="51"/>
      <c r="N113" s="51"/>
      <c r="O113" s="51"/>
      <c r="P113" s="51"/>
      <c r="Q113" s="51"/>
      <c r="R113" s="51"/>
      <c r="S113" s="51"/>
      <c r="T113" s="51"/>
      <c r="U113" s="51"/>
      <c r="V113" s="51"/>
      <c r="W113" s="51"/>
      <c r="X113" s="51"/>
      <c r="Y113" s="51"/>
      <c r="Z113" s="51"/>
      <c r="AA113" s="51"/>
      <c r="AB113" s="51"/>
      <c r="AC113" s="51"/>
      <c r="AD113" s="51"/>
      <c r="AE113" s="51"/>
    </row>
    <row r="114" spans="1:31">
      <c r="A114" s="51"/>
      <c r="B114" s="51"/>
      <c r="C114" s="51"/>
      <c r="D114" s="51"/>
      <c r="E114" s="51"/>
      <c r="F114" s="51"/>
      <c r="G114" s="51"/>
      <c r="H114" s="51"/>
      <c r="I114" s="51"/>
      <c r="J114" s="51"/>
      <c r="K114" s="51"/>
      <c r="L114" s="51"/>
      <c r="M114" s="51"/>
      <c r="N114" s="51"/>
      <c r="O114" s="51"/>
      <c r="P114" s="51"/>
      <c r="Q114" s="51"/>
      <c r="R114" s="51"/>
      <c r="S114" s="51"/>
      <c r="T114" s="51"/>
      <c r="U114" s="51"/>
      <c r="V114" s="51"/>
      <c r="W114" s="51"/>
      <c r="X114" s="51"/>
      <c r="Y114" s="51"/>
      <c r="Z114" s="51"/>
      <c r="AA114" s="51"/>
      <c r="AB114" s="51"/>
      <c r="AC114" s="51"/>
      <c r="AD114" s="51"/>
      <c r="AE114" s="51"/>
    </row>
    <row r="115" spans="1:31">
      <c r="A115" s="51"/>
      <c r="B115" s="51"/>
      <c r="C115" s="51"/>
      <c r="D115" s="51"/>
      <c r="E115" s="51"/>
      <c r="F115" s="51"/>
      <c r="G115" s="51"/>
      <c r="H115" s="51"/>
      <c r="I115" s="51"/>
      <c r="J115" s="51"/>
      <c r="K115" s="51"/>
      <c r="L115" s="51"/>
      <c r="M115" s="51"/>
      <c r="N115" s="51"/>
      <c r="O115" s="51"/>
      <c r="P115" s="51"/>
      <c r="Q115" s="51"/>
      <c r="R115" s="51"/>
      <c r="S115" s="51"/>
      <c r="T115" s="51"/>
      <c r="U115" s="51"/>
      <c r="V115" s="51"/>
      <c r="W115" s="51"/>
      <c r="X115" s="51"/>
      <c r="Y115" s="51"/>
      <c r="Z115" s="51"/>
      <c r="AA115" s="51"/>
      <c r="AB115" s="51"/>
      <c r="AC115" s="51"/>
      <c r="AD115" s="51"/>
      <c r="AE115" s="51"/>
    </row>
    <row r="116" spans="1:31">
      <c r="A116" s="51"/>
      <c r="B116" s="51"/>
      <c r="C116" s="51"/>
      <c r="D116" s="51"/>
      <c r="E116" s="51"/>
      <c r="F116" s="51"/>
      <c r="G116" s="51"/>
      <c r="H116" s="51"/>
      <c r="I116" s="51"/>
      <c r="J116" s="51"/>
      <c r="K116" s="51"/>
      <c r="L116" s="51"/>
      <c r="M116" s="51"/>
      <c r="N116" s="51"/>
      <c r="O116" s="51"/>
      <c r="P116" s="51"/>
      <c r="Q116" s="51"/>
      <c r="R116" s="51"/>
      <c r="S116" s="51"/>
      <c r="T116" s="51"/>
      <c r="U116" s="51"/>
      <c r="V116" s="51"/>
      <c r="W116" s="51"/>
      <c r="X116" s="51"/>
      <c r="Y116" s="51"/>
      <c r="Z116" s="51"/>
      <c r="AA116" s="51"/>
      <c r="AB116" s="51"/>
      <c r="AC116" s="51"/>
      <c r="AD116" s="51"/>
      <c r="AE116" s="51"/>
    </row>
    <row r="117" spans="1:31">
      <c r="A117" s="51"/>
      <c r="B117" s="51"/>
      <c r="C117" s="51"/>
      <c r="D117" s="51"/>
      <c r="E117" s="51"/>
      <c r="F117" s="51"/>
      <c r="G117" s="51"/>
      <c r="H117" s="51"/>
      <c r="I117" s="51"/>
      <c r="J117" s="51"/>
      <c r="K117" s="51"/>
      <c r="L117" s="51"/>
      <c r="M117" s="51"/>
      <c r="N117" s="51"/>
      <c r="O117" s="51"/>
      <c r="P117" s="51"/>
      <c r="Q117" s="51"/>
      <c r="R117" s="51"/>
      <c r="S117" s="51"/>
      <c r="T117" s="51"/>
      <c r="U117" s="51"/>
      <c r="V117" s="51"/>
      <c r="W117" s="51"/>
      <c r="X117" s="51"/>
      <c r="Y117" s="51"/>
      <c r="Z117" s="51"/>
      <c r="AA117" s="51"/>
      <c r="AB117" s="51"/>
      <c r="AC117" s="51"/>
      <c r="AD117" s="51"/>
      <c r="AE117" s="51"/>
    </row>
    <row r="118" spans="1:31">
      <c r="A118" s="51"/>
      <c r="B118" s="51"/>
      <c r="C118" s="51"/>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c r="AD118" s="51"/>
      <c r="AE118" s="51"/>
    </row>
    <row r="119" spans="1:31">
      <c r="A119" s="51"/>
      <c r="B119" s="51"/>
      <c r="C119" s="51"/>
      <c r="D119" s="51"/>
      <c r="E119" s="51"/>
      <c r="F119" s="51"/>
      <c r="G119" s="51"/>
      <c r="H119" s="51"/>
      <c r="I119" s="51"/>
      <c r="J119" s="51"/>
      <c r="K119" s="51"/>
      <c r="L119" s="51"/>
      <c r="M119" s="51"/>
      <c r="N119" s="51"/>
      <c r="O119" s="51"/>
      <c r="P119" s="51"/>
      <c r="Q119" s="51"/>
      <c r="R119" s="51"/>
      <c r="S119" s="51"/>
      <c r="T119" s="51"/>
      <c r="U119" s="51"/>
      <c r="V119" s="51"/>
      <c r="W119" s="51"/>
      <c r="X119" s="51"/>
      <c r="Y119" s="51"/>
      <c r="Z119" s="51"/>
      <c r="AA119" s="51"/>
      <c r="AB119" s="51"/>
      <c r="AC119" s="51"/>
      <c r="AD119" s="51"/>
      <c r="AE119" s="51"/>
    </row>
    <row r="120" spans="1:31">
      <c r="A120" s="51"/>
      <c r="B120" s="51"/>
      <c r="C120" s="51"/>
      <c r="D120" s="51"/>
      <c r="E120" s="51"/>
      <c r="F120" s="51"/>
      <c r="G120" s="51"/>
      <c r="H120" s="51"/>
      <c r="I120" s="51"/>
      <c r="J120" s="51"/>
      <c r="K120" s="51"/>
      <c r="L120" s="51"/>
      <c r="M120" s="51"/>
      <c r="N120" s="51"/>
      <c r="O120" s="51"/>
      <c r="P120" s="51"/>
      <c r="Q120" s="51"/>
      <c r="R120" s="51"/>
      <c r="S120" s="51"/>
      <c r="T120" s="51"/>
      <c r="U120" s="51"/>
      <c r="V120" s="51"/>
      <c r="W120" s="51"/>
      <c r="X120" s="51"/>
      <c r="Y120" s="51"/>
      <c r="Z120" s="51"/>
      <c r="AA120" s="51"/>
      <c r="AB120" s="51"/>
      <c r="AC120" s="51"/>
      <c r="AD120" s="51"/>
      <c r="AE120" s="51"/>
    </row>
    <row r="121" spans="1:31">
      <c r="A121" s="51"/>
      <c r="B121" s="51"/>
      <c r="C121" s="51"/>
      <c r="D121" s="51"/>
      <c r="E121" s="51"/>
      <c r="F121" s="51"/>
      <c r="G121" s="51"/>
      <c r="H121" s="51"/>
      <c r="I121" s="51"/>
      <c r="J121" s="51"/>
      <c r="K121" s="51"/>
      <c r="L121" s="51"/>
      <c r="M121" s="51"/>
      <c r="N121" s="51"/>
      <c r="O121" s="51"/>
      <c r="P121" s="51"/>
      <c r="Q121" s="51"/>
      <c r="R121" s="51"/>
      <c r="S121" s="51"/>
      <c r="T121" s="51"/>
      <c r="U121" s="51"/>
      <c r="V121" s="51"/>
      <c r="W121" s="51"/>
      <c r="X121" s="51"/>
      <c r="Y121" s="51"/>
      <c r="Z121" s="51"/>
      <c r="AA121" s="51"/>
      <c r="AB121" s="51"/>
      <c r="AC121" s="51"/>
      <c r="AD121" s="51"/>
      <c r="AE121" s="51"/>
    </row>
    <row r="122" spans="1:31">
      <c r="A122" s="51"/>
      <c r="B122" s="51"/>
      <c r="C122" s="51"/>
      <c r="D122" s="51"/>
      <c r="E122" s="51"/>
      <c r="F122" s="51"/>
      <c r="G122" s="51"/>
      <c r="H122" s="51"/>
      <c r="I122" s="51"/>
      <c r="J122" s="51"/>
      <c r="K122" s="51"/>
      <c r="L122" s="51"/>
      <c r="M122" s="51"/>
      <c r="N122" s="51"/>
      <c r="O122" s="51"/>
      <c r="P122" s="51"/>
      <c r="Q122" s="51"/>
      <c r="R122" s="51"/>
      <c r="S122" s="51"/>
      <c r="T122" s="51"/>
      <c r="U122" s="51"/>
      <c r="V122" s="51"/>
      <c r="W122" s="51"/>
      <c r="X122" s="51"/>
      <c r="Y122" s="51"/>
      <c r="Z122" s="51"/>
      <c r="AA122" s="51"/>
      <c r="AB122" s="51"/>
      <c r="AC122" s="51"/>
      <c r="AD122" s="51"/>
      <c r="AE122" s="51"/>
    </row>
    <row r="123" spans="1:31">
      <c r="A123" s="51"/>
      <c r="B123" s="51"/>
      <c r="C123" s="51"/>
      <c r="D123" s="51"/>
      <c r="E123" s="51"/>
      <c r="F123" s="51"/>
      <c r="G123" s="51"/>
      <c r="H123" s="51"/>
      <c r="I123" s="51"/>
      <c r="J123" s="51"/>
      <c r="K123" s="51"/>
      <c r="L123" s="51"/>
      <c r="M123" s="51"/>
      <c r="N123" s="51"/>
      <c r="O123" s="51"/>
      <c r="P123" s="51"/>
      <c r="Q123" s="51"/>
      <c r="R123" s="51"/>
      <c r="S123" s="51"/>
      <c r="T123" s="51"/>
      <c r="U123" s="51"/>
      <c r="V123" s="51"/>
      <c r="W123" s="51"/>
      <c r="X123" s="51"/>
      <c r="Y123" s="51"/>
      <c r="Z123" s="51"/>
      <c r="AA123" s="51"/>
      <c r="AB123" s="51"/>
      <c r="AC123" s="51"/>
      <c r="AD123" s="51"/>
      <c r="AE123" s="51"/>
    </row>
    <row r="124" spans="1:31">
      <c r="A124" s="51"/>
      <c r="B124" s="51"/>
      <c r="C124" s="51"/>
      <c r="D124" s="51"/>
      <c r="E124" s="51"/>
      <c r="F124" s="51"/>
      <c r="G124" s="51"/>
      <c r="H124" s="51"/>
      <c r="I124" s="51"/>
      <c r="J124" s="51"/>
      <c r="K124" s="51"/>
      <c r="L124" s="51"/>
      <c r="M124" s="51"/>
      <c r="N124" s="51"/>
      <c r="O124" s="51"/>
      <c r="P124" s="51"/>
      <c r="Q124" s="51"/>
      <c r="R124" s="51"/>
      <c r="S124" s="51"/>
      <c r="T124" s="51"/>
      <c r="U124" s="51"/>
      <c r="V124" s="51"/>
      <c r="W124" s="51"/>
      <c r="X124" s="51"/>
      <c r="Y124" s="51"/>
      <c r="Z124" s="51"/>
      <c r="AA124" s="51"/>
      <c r="AB124" s="51"/>
      <c r="AC124" s="51"/>
      <c r="AD124" s="51"/>
      <c r="AE124" s="51"/>
    </row>
    <row r="125" spans="1:31">
      <c r="A125" s="51"/>
      <c r="B125" s="51"/>
      <c r="C125" s="51"/>
      <c r="D125" s="51"/>
      <c r="E125" s="51"/>
      <c r="F125" s="51"/>
      <c r="G125" s="51"/>
      <c r="H125" s="51"/>
      <c r="I125" s="51"/>
      <c r="J125" s="51"/>
      <c r="K125" s="51"/>
      <c r="L125" s="51"/>
      <c r="M125" s="51"/>
      <c r="N125" s="51"/>
      <c r="O125" s="51"/>
      <c r="P125" s="51"/>
      <c r="Q125" s="51"/>
      <c r="R125" s="51"/>
      <c r="S125" s="51"/>
      <c r="T125" s="51"/>
      <c r="U125" s="51"/>
      <c r="V125" s="51"/>
      <c r="W125" s="51"/>
      <c r="X125" s="51"/>
      <c r="Y125" s="51"/>
      <c r="Z125" s="51"/>
      <c r="AA125" s="51"/>
      <c r="AB125" s="51"/>
      <c r="AC125" s="51"/>
      <c r="AD125" s="51"/>
      <c r="AE125" s="51"/>
    </row>
    <row r="126" spans="1:31">
      <c r="A126" s="51"/>
      <c r="B126" s="51"/>
      <c r="C126" s="51"/>
      <c r="D126" s="51"/>
      <c r="E126" s="51"/>
      <c r="F126" s="51"/>
      <c r="G126" s="51"/>
      <c r="H126" s="51"/>
      <c r="I126" s="51"/>
      <c r="J126" s="51"/>
      <c r="K126" s="51"/>
      <c r="L126" s="51"/>
      <c r="M126" s="51"/>
      <c r="N126" s="51"/>
      <c r="O126" s="51"/>
      <c r="P126" s="51"/>
      <c r="Q126" s="51"/>
      <c r="R126" s="51"/>
      <c r="S126" s="51"/>
      <c r="T126" s="51"/>
      <c r="U126" s="51"/>
      <c r="V126" s="51"/>
      <c r="W126" s="51"/>
      <c r="X126" s="51"/>
      <c r="Y126" s="51"/>
      <c r="Z126" s="51"/>
      <c r="AA126" s="51"/>
      <c r="AB126" s="51"/>
      <c r="AC126" s="51"/>
      <c r="AD126" s="51"/>
      <c r="AE126" s="51"/>
    </row>
    <row r="127" spans="1:31">
      <c r="A127" s="51"/>
      <c r="B127" s="51"/>
      <c r="C127" s="51"/>
      <c r="D127" s="51"/>
      <c r="E127" s="51"/>
      <c r="F127" s="51"/>
      <c r="G127" s="51"/>
      <c r="H127" s="51"/>
      <c r="I127" s="51"/>
      <c r="J127" s="51"/>
      <c r="K127" s="51"/>
      <c r="L127" s="51"/>
      <c r="M127" s="51"/>
      <c r="N127" s="51"/>
      <c r="O127" s="51"/>
      <c r="P127" s="51"/>
      <c r="Q127" s="51"/>
      <c r="R127" s="51"/>
      <c r="S127" s="51"/>
      <c r="T127" s="51"/>
      <c r="U127" s="51"/>
      <c r="V127" s="51"/>
      <c r="W127" s="51"/>
      <c r="X127" s="51"/>
      <c r="Y127" s="51"/>
      <c r="Z127" s="51"/>
      <c r="AA127" s="51"/>
      <c r="AB127" s="51"/>
      <c r="AC127" s="51"/>
      <c r="AD127" s="51"/>
      <c r="AE127" s="51"/>
    </row>
    <row r="128" spans="1:31">
      <c r="A128" s="51"/>
      <c r="B128" s="51"/>
      <c r="C128" s="51"/>
      <c r="D128" s="51"/>
      <c r="E128" s="51"/>
      <c r="F128" s="51"/>
      <c r="G128" s="51"/>
      <c r="H128" s="51"/>
      <c r="I128" s="51"/>
      <c r="J128" s="51"/>
      <c r="K128" s="51"/>
      <c r="L128" s="51"/>
      <c r="M128" s="51"/>
      <c r="N128" s="51"/>
      <c r="O128" s="51"/>
      <c r="P128" s="51"/>
      <c r="Q128" s="51"/>
      <c r="R128" s="51"/>
      <c r="S128" s="51"/>
      <c r="T128" s="51"/>
      <c r="U128" s="51"/>
      <c r="V128" s="51"/>
      <c r="W128" s="51"/>
      <c r="X128" s="51"/>
      <c r="Y128" s="51"/>
      <c r="Z128" s="51"/>
      <c r="AA128" s="51"/>
      <c r="AB128" s="51"/>
      <c r="AC128" s="51"/>
      <c r="AD128" s="51"/>
      <c r="AE128" s="51"/>
    </row>
    <row r="129" spans="1:31">
      <c r="A129" s="51"/>
      <c r="B129" s="51"/>
      <c r="C129" s="51"/>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51"/>
      <c r="AB129" s="51"/>
      <c r="AC129" s="51"/>
      <c r="AD129" s="51"/>
      <c r="AE129" s="51"/>
    </row>
    <row r="130" spans="1:31">
      <c r="A130" s="51"/>
      <c r="B130" s="51"/>
      <c r="C130" s="51"/>
      <c r="D130" s="51"/>
      <c r="E130" s="51"/>
      <c r="F130" s="51"/>
      <c r="G130" s="51"/>
      <c r="H130" s="51"/>
      <c r="I130" s="51"/>
      <c r="J130" s="51"/>
      <c r="K130" s="51"/>
      <c r="L130" s="51"/>
      <c r="M130" s="51"/>
      <c r="N130" s="51"/>
      <c r="O130" s="51"/>
      <c r="P130" s="51"/>
      <c r="Q130" s="51"/>
      <c r="R130" s="51"/>
      <c r="S130" s="51"/>
      <c r="T130" s="51"/>
      <c r="U130" s="51"/>
      <c r="V130" s="51"/>
      <c r="W130" s="51"/>
      <c r="X130" s="51"/>
      <c r="Y130" s="51"/>
      <c r="Z130" s="51"/>
      <c r="AA130" s="51"/>
      <c r="AB130" s="51"/>
      <c r="AC130" s="51"/>
      <c r="AD130" s="51"/>
      <c r="AE130" s="51"/>
    </row>
    <row r="131" spans="1:31">
      <c r="A131" s="51"/>
      <c r="B131" s="51"/>
      <c r="C131" s="51"/>
      <c r="D131" s="51"/>
      <c r="E131" s="51"/>
      <c r="F131" s="51"/>
      <c r="G131" s="51"/>
      <c r="H131" s="51"/>
      <c r="I131" s="51"/>
      <c r="J131" s="51"/>
      <c r="K131" s="51"/>
      <c r="L131" s="51"/>
      <c r="M131" s="51"/>
      <c r="N131" s="51"/>
      <c r="O131" s="51"/>
      <c r="P131" s="51"/>
      <c r="Q131" s="51"/>
      <c r="R131" s="51"/>
      <c r="S131" s="51"/>
      <c r="T131" s="51"/>
      <c r="U131" s="51"/>
      <c r="V131" s="51"/>
      <c r="W131" s="51"/>
      <c r="X131" s="51"/>
      <c r="Y131" s="51"/>
      <c r="Z131" s="51"/>
      <c r="AA131" s="51"/>
      <c r="AB131" s="51"/>
      <c r="AC131" s="51"/>
      <c r="AD131" s="51"/>
      <c r="AE131" s="51"/>
    </row>
    <row r="132" spans="1:31">
      <c r="A132" s="51"/>
      <c r="B132" s="51"/>
      <c r="C132" s="51"/>
      <c r="D132" s="51"/>
      <c r="E132" s="51"/>
      <c r="F132" s="51"/>
      <c r="G132" s="51"/>
      <c r="H132" s="51"/>
      <c r="I132" s="51"/>
      <c r="J132" s="51"/>
      <c r="K132" s="51"/>
      <c r="L132" s="51"/>
      <c r="M132" s="51"/>
      <c r="N132" s="51"/>
      <c r="O132" s="51"/>
      <c r="P132" s="51"/>
      <c r="Q132" s="51"/>
      <c r="R132" s="51"/>
      <c r="S132" s="51"/>
      <c r="T132" s="51"/>
      <c r="U132" s="51"/>
      <c r="V132" s="51"/>
      <c r="W132" s="51"/>
      <c r="X132" s="51"/>
      <c r="Y132" s="51"/>
      <c r="Z132" s="51"/>
      <c r="AA132" s="51"/>
      <c r="AB132" s="51"/>
      <c r="AC132" s="51"/>
      <c r="AD132" s="51"/>
      <c r="AE132" s="51"/>
    </row>
    <row r="133" spans="1:31">
      <c r="A133" s="51"/>
      <c r="B133" s="51"/>
      <c r="C133" s="51"/>
      <c r="D133" s="51"/>
      <c r="E133" s="51"/>
      <c r="F133" s="51"/>
      <c r="G133" s="51"/>
      <c r="H133" s="51"/>
      <c r="I133" s="51"/>
      <c r="J133" s="51"/>
      <c r="K133" s="51"/>
      <c r="L133" s="51"/>
      <c r="M133" s="51"/>
      <c r="N133" s="51"/>
      <c r="O133" s="51"/>
      <c r="P133" s="51"/>
      <c r="Q133" s="51"/>
      <c r="R133" s="51"/>
      <c r="S133" s="51"/>
      <c r="T133" s="51"/>
      <c r="U133" s="51"/>
      <c r="V133" s="51"/>
      <c r="W133" s="51"/>
      <c r="X133" s="51"/>
      <c r="Y133" s="51"/>
      <c r="Z133" s="51"/>
      <c r="AA133" s="51"/>
      <c r="AB133" s="51"/>
      <c r="AC133" s="51"/>
      <c r="AD133" s="51"/>
      <c r="AE133" s="51"/>
    </row>
    <row r="134" spans="1:31">
      <c r="A134" s="51"/>
      <c r="B134" s="51"/>
      <c r="C134" s="51"/>
      <c r="D134" s="51"/>
      <c r="E134" s="51"/>
      <c r="F134" s="51"/>
      <c r="G134" s="51"/>
      <c r="H134" s="51"/>
      <c r="I134" s="51"/>
      <c r="J134" s="51"/>
      <c r="K134" s="51"/>
      <c r="L134" s="51"/>
      <c r="M134" s="51"/>
      <c r="N134" s="51"/>
      <c r="O134" s="51"/>
      <c r="P134" s="51"/>
      <c r="Q134" s="51"/>
      <c r="R134" s="51"/>
      <c r="S134" s="51"/>
      <c r="T134" s="51"/>
      <c r="U134" s="51"/>
      <c r="V134" s="51"/>
      <c r="W134" s="51"/>
      <c r="X134" s="51"/>
      <c r="Y134" s="51"/>
      <c r="Z134" s="51"/>
      <c r="AA134" s="51"/>
      <c r="AB134" s="51"/>
      <c r="AC134" s="51"/>
      <c r="AD134" s="51"/>
      <c r="AE134" s="51"/>
    </row>
    <row r="135" spans="1:31">
      <c r="A135" s="51"/>
      <c r="B135" s="51"/>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row>
    <row r="136" spans="1:31">
      <c r="A136" s="51"/>
      <c r="B136" s="51"/>
      <c r="C136" s="51"/>
      <c r="D136" s="51"/>
      <c r="E136" s="51"/>
      <c r="F136" s="51"/>
      <c r="G136" s="51"/>
      <c r="H136" s="51"/>
      <c r="I136" s="51"/>
      <c r="J136" s="51"/>
      <c r="K136" s="51"/>
      <c r="L136" s="51"/>
      <c r="M136" s="51"/>
      <c r="N136" s="51"/>
      <c r="O136" s="51"/>
      <c r="P136" s="51"/>
      <c r="Q136" s="51"/>
      <c r="R136" s="51"/>
      <c r="S136" s="51"/>
      <c r="T136" s="51"/>
      <c r="U136" s="51"/>
      <c r="V136" s="51"/>
      <c r="W136" s="51"/>
      <c r="X136" s="51"/>
      <c r="Y136" s="51"/>
      <c r="Z136" s="51"/>
      <c r="AA136" s="51"/>
      <c r="AB136" s="51"/>
      <c r="AC136" s="51"/>
      <c r="AD136" s="51"/>
      <c r="AE136" s="51"/>
    </row>
    <row r="137" spans="1:31">
      <c r="A137" s="51"/>
      <c r="B137" s="51"/>
      <c r="C137" s="51"/>
      <c r="D137" s="51"/>
      <c r="E137" s="51"/>
      <c r="F137" s="51"/>
      <c r="G137" s="51"/>
      <c r="H137" s="51"/>
      <c r="I137" s="51"/>
      <c r="J137" s="51"/>
      <c r="K137" s="51"/>
      <c r="L137" s="51"/>
      <c r="M137" s="51"/>
      <c r="N137" s="51"/>
      <c r="O137" s="51"/>
      <c r="P137" s="51"/>
      <c r="Q137" s="51"/>
      <c r="R137" s="51"/>
      <c r="S137" s="51"/>
      <c r="T137" s="51"/>
      <c r="U137" s="51"/>
      <c r="V137" s="51"/>
      <c r="W137" s="51"/>
      <c r="X137" s="51"/>
      <c r="Y137" s="51"/>
      <c r="Z137" s="51"/>
      <c r="AA137" s="51"/>
      <c r="AB137" s="51"/>
      <c r="AC137" s="51"/>
      <c r="AD137" s="51"/>
      <c r="AE137" s="51"/>
    </row>
    <row r="138" spans="1:31">
      <c r="A138" s="51"/>
      <c r="B138" s="51"/>
      <c r="C138" s="51"/>
      <c r="D138" s="51"/>
      <c r="E138" s="51"/>
      <c r="F138" s="51"/>
      <c r="G138" s="51"/>
      <c r="H138" s="51"/>
      <c r="I138" s="51"/>
      <c r="J138" s="51"/>
      <c r="K138" s="51"/>
      <c r="L138" s="51"/>
      <c r="M138" s="51"/>
      <c r="N138" s="51"/>
      <c r="O138" s="51"/>
      <c r="P138" s="51"/>
      <c r="Q138" s="51"/>
      <c r="R138" s="51"/>
      <c r="S138" s="51"/>
      <c r="T138" s="51"/>
      <c r="U138" s="51"/>
      <c r="V138" s="51"/>
      <c r="W138" s="51"/>
      <c r="X138" s="51"/>
      <c r="Y138" s="51"/>
      <c r="Z138" s="51"/>
      <c r="AA138" s="51"/>
      <c r="AB138" s="51"/>
      <c r="AC138" s="51"/>
      <c r="AD138" s="51"/>
      <c r="AE138" s="51"/>
    </row>
    <row r="139" spans="1:31">
      <c r="A139" s="51"/>
      <c r="B139" s="51"/>
      <c r="C139" s="51"/>
      <c r="D139" s="51"/>
      <c r="E139" s="51"/>
      <c r="F139" s="51"/>
      <c r="G139" s="51"/>
      <c r="H139" s="51"/>
      <c r="I139" s="51"/>
      <c r="J139" s="51"/>
      <c r="K139" s="51"/>
      <c r="L139" s="51"/>
      <c r="M139" s="51"/>
      <c r="N139" s="51"/>
      <c r="O139" s="51"/>
      <c r="P139" s="51"/>
      <c r="Q139" s="51"/>
      <c r="R139" s="51"/>
      <c r="S139" s="51"/>
      <c r="T139" s="51"/>
      <c r="U139" s="51"/>
      <c r="V139" s="51"/>
      <c r="W139" s="51"/>
      <c r="X139" s="51"/>
      <c r="Y139" s="51"/>
      <c r="Z139" s="51"/>
      <c r="AA139" s="51"/>
      <c r="AB139" s="51"/>
      <c r="AC139" s="51"/>
      <c r="AD139" s="51"/>
      <c r="AE139" s="51"/>
    </row>
    <row r="140" spans="1:31">
      <c r="A140" s="51"/>
      <c r="B140" s="51"/>
      <c r="C140" s="51"/>
      <c r="D140" s="51"/>
      <c r="E140" s="51"/>
      <c r="F140" s="51"/>
      <c r="G140" s="51"/>
      <c r="H140" s="51"/>
      <c r="I140" s="51"/>
      <c r="J140" s="51"/>
      <c r="K140" s="51"/>
      <c r="L140" s="51"/>
      <c r="M140" s="51"/>
      <c r="N140" s="51"/>
      <c r="O140" s="51"/>
      <c r="P140" s="51"/>
      <c r="Q140" s="51"/>
      <c r="R140" s="51"/>
      <c r="S140" s="51"/>
      <c r="T140" s="51"/>
      <c r="U140" s="51"/>
      <c r="V140" s="51"/>
      <c r="W140" s="51"/>
      <c r="X140" s="51"/>
      <c r="Y140" s="51"/>
      <c r="Z140" s="51"/>
      <c r="AA140" s="51"/>
      <c r="AB140" s="51"/>
      <c r="AC140" s="51"/>
      <c r="AD140" s="51"/>
      <c r="AE140" s="51"/>
    </row>
    <row r="141" spans="1:31">
      <c r="A141" s="51"/>
      <c r="B141" s="51"/>
      <c r="C141" s="51"/>
      <c r="D141" s="51"/>
      <c r="E141" s="51"/>
      <c r="F141" s="51"/>
      <c r="G141" s="51"/>
      <c r="H141" s="51"/>
      <c r="I141" s="51"/>
      <c r="J141" s="51"/>
      <c r="K141" s="51"/>
      <c r="L141" s="51"/>
      <c r="M141" s="51"/>
      <c r="N141" s="51"/>
      <c r="O141" s="51"/>
      <c r="P141" s="51"/>
      <c r="Q141" s="51"/>
      <c r="R141" s="51"/>
      <c r="S141" s="51"/>
      <c r="T141" s="51"/>
      <c r="U141" s="51"/>
      <c r="V141" s="51"/>
      <c r="W141" s="51"/>
      <c r="X141" s="51"/>
      <c r="Y141" s="51"/>
      <c r="Z141" s="51"/>
      <c r="AA141" s="51"/>
      <c r="AB141" s="51"/>
      <c r="AC141" s="51"/>
      <c r="AD141" s="51"/>
      <c r="AE141" s="51"/>
    </row>
    <row r="142" spans="1:31">
      <c r="A142" s="51"/>
      <c r="B142" s="51"/>
      <c r="C142" s="51"/>
      <c r="D142" s="51"/>
      <c r="E142" s="51"/>
      <c r="F142" s="51"/>
      <c r="G142" s="51"/>
      <c r="H142" s="51"/>
      <c r="I142" s="51"/>
      <c r="J142" s="51"/>
      <c r="K142" s="51"/>
      <c r="L142" s="51"/>
      <c r="M142" s="51"/>
      <c r="N142" s="51"/>
      <c r="O142" s="51"/>
      <c r="P142" s="51"/>
      <c r="Q142" s="51"/>
      <c r="R142" s="51"/>
      <c r="S142" s="51"/>
      <c r="T142" s="51"/>
      <c r="U142" s="51"/>
      <c r="V142" s="51"/>
      <c r="W142" s="51"/>
      <c r="X142" s="51"/>
      <c r="Y142" s="51"/>
      <c r="Z142" s="51"/>
      <c r="AA142" s="51"/>
      <c r="AB142" s="51"/>
      <c r="AC142" s="51"/>
      <c r="AD142" s="51"/>
      <c r="AE142" s="51"/>
    </row>
    <row r="143" spans="1:31">
      <c r="A143" s="51"/>
      <c r="B143" s="51"/>
      <c r="C143" s="51"/>
      <c r="D143" s="51"/>
      <c r="E143" s="51"/>
      <c r="F143" s="51"/>
      <c r="G143" s="51"/>
      <c r="H143" s="51"/>
      <c r="I143" s="51"/>
      <c r="J143" s="51"/>
      <c r="K143" s="51"/>
      <c r="L143" s="51"/>
      <c r="M143" s="51"/>
      <c r="N143" s="51"/>
      <c r="O143" s="51"/>
      <c r="P143" s="51"/>
      <c r="Q143" s="51"/>
      <c r="R143" s="51"/>
      <c r="S143" s="51"/>
      <c r="T143" s="51"/>
      <c r="U143" s="51"/>
      <c r="V143" s="51"/>
      <c r="W143" s="51"/>
      <c r="X143" s="51"/>
      <c r="Y143" s="51"/>
      <c r="Z143" s="51"/>
      <c r="AA143" s="51"/>
      <c r="AB143" s="51"/>
      <c r="AC143" s="51"/>
      <c r="AD143" s="51"/>
      <c r="AE143" s="51"/>
    </row>
    <row r="144" spans="1:31">
      <c r="A144" s="51"/>
      <c r="B144" s="51"/>
      <c r="C144" s="51"/>
      <c r="D144" s="51"/>
      <c r="E144" s="51"/>
      <c r="F144" s="51"/>
      <c r="G144" s="51"/>
      <c r="H144" s="51"/>
      <c r="I144" s="51"/>
      <c r="J144" s="51"/>
      <c r="K144" s="51"/>
      <c r="L144" s="51"/>
      <c r="M144" s="51"/>
      <c r="N144" s="51"/>
      <c r="O144" s="51"/>
      <c r="P144" s="51"/>
      <c r="Q144" s="51"/>
      <c r="R144" s="51"/>
      <c r="S144" s="51"/>
      <c r="T144" s="51"/>
      <c r="U144" s="51"/>
      <c r="V144" s="51"/>
      <c r="W144" s="51"/>
      <c r="X144" s="51"/>
      <c r="Y144" s="51"/>
      <c r="Z144" s="51"/>
      <c r="AA144" s="51"/>
      <c r="AB144" s="51"/>
      <c r="AC144" s="51"/>
      <c r="AD144" s="51"/>
      <c r="AE144" s="51"/>
    </row>
    <row r="145" spans="1:31">
      <c r="A145" s="51"/>
      <c r="B145" s="51"/>
      <c r="C145" s="51"/>
      <c r="D145" s="51"/>
      <c r="E145" s="51"/>
      <c r="F145" s="51"/>
      <c r="G145" s="51"/>
      <c r="H145" s="51"/>
      <c r="I145" s="51"/>
      <c r="J145" s="51"/>
      <c r="K145" s="51"/>
      <c r="L145" s="51"/>
      <c r="M145" s="51"/>
      <c r="N145" s="51"/>
      <c r="O145" s="51"/>
      <c r="P145" s="51"/>
      <c r="Q145" s="51"/>
      <c r="R145" s="51"/>
      <c r="S145" s="51"/>
      <c r="T145" s="51"/>
      <c r="U145" s="51"/>
      <c r="V145" s="51"/>
      <c r="W145" s="51"/>
      <c r="X145" s="51"/>
      <c r="Y145" s="51"/>
      <c r="Z145" s="51"/>
      <c r="AA145" s="51"/>
      <c r="AB145" s="51"/>
      <c r="AC145" s="51"/>
      <c r="AD145" s="51"/>
      <c r="AE145" s="51"/>
    </row>
    <row r="146" spans="1:31">
      <c r="A146" s="51"/>
      <c r="B146" s="51"/>
      <c r="C146" s="51"/>
      <c r="D146" s="51"/>
      <c r="E146" s="51"/>
      <c r="F146" s="51"/>
      <c r="G146" s="51"/>
      <c r="H146" s="51"/>
      <c r="I146" s="51"/>
      <c r="J146" s="51"/>
      <c r="K146" s="51"/>
      <c r="L146" s="51"/>
      <c r="M146" s="51"/>
      <c r="N146" s="51"/>
      <c r="O146" s="51"/>
      <c r="P146" s="51"/>
      <c r="Q146" s="51"/>
      <c r="R146" s="51"/>
      <c r="S146" s="51"/>
      <c r="T146" s="51"/>
      <c r="U146" s="51"/>
      <c r="V146" s="51"/>
      <c r="W146" s="51"/>
      <c r="X146" s="51"/>
      <c r="Y146" s="51"/>
      <c r="Z146" s="51"/>
      <c r="AA146" s="51"/>
      <c r="AB146" s="51"/>
      <c r="AC146" s="51"/>
      <c r="AD146" s="51"/>
      <c r="AE146" s="51"/>
    </row>
    <row r="147" spans="1:31">
      <c r="A147" s="51"/>
      <c r="B147" s="51"/>
      <c r="C147" s="51"/>
      <c r="D147" s="51"/>
      <c r="E147" s="51"/>
      <c r="F147" s="51"/>
      <c r="G147" s="51"/>
      <c r="H147" s="51"/>
      <c r="I147" s="51"/>
      <c r="J147" s="51"/>
      <c r="K147" s="51"/>
      <c r="L147" s="51"/>
      <c r="M147" s="51"/>
      <c r="N147" s="51"/>
      <c r="O147" s="51"/>
      <c r="P147" s="51"/>
      <c r="Q147" s="51"/>
      <c r="R147" s="51"/>
      <c r="S147" s="51"/>
      <c r="T147" s="51"/>
      <c r="U147" s="51"/>
      <c r="V147" s="51"/>
      <c r="W147" s="51"/>
      <c r="X147" s="51"/>
      <c r="Y147" s="51"/>
      <c r="Z147" s="51"/>
      <c r="AA147" s="51"/>
      <c r="AB147" s="51"/>
      <c r="AC147" s="51"/>
      <c r="AD147" s="51"/>
      <c r="AE147" s="51"/>
    </row>
    <row r="148" spans="1:31">
      <c r="A148" s="51"/>
      <c r="B148" s="51"/>
      <c r="C148" s="51"/>
      <c r="D148" s="51"/>
      <c r="E148" s="51"/>
      <c r="F148" s="51"/>
      <c r="G148" s="51"/>
      <c r="H148" s="51"/>
      <c r="I148" s="51"/>
      <c r="J148" s="51"/>
      <c r="K148" s="51"/>
      <c r="L148" s="51"/>
      <c r="M148" s="51"/>
      <c r="N148" s="51"/>
      <c r="O148" s="51"/>
      <c r="P148" s="51"/>
      <c r="Q148" s="51"/>
      <c r="R148" s="51"/>
      <c r="S148" s="51"/>
      <c r="T148" s="51"/>
      <c r="U148" s="51"/>
      <c r="V148" s="51"/>
      <c r="W148" s="51"/>
      <c r="X148" s="51"/>
      <c r="Y148" s="51"/>
      <c r="Z148" s="51"/>
      <c r="AA148" s="51"/>
      <c r="AB148" s="51"/>
      <c r="AC148" s="51"/>
      <c r="AD148" s="51"/>
      <c r="AE148" s="51"/>
    </row>
    <row r="149" spans="1:31">
      <c r="A149" s="51"/>
      <c r="B149" s="51"/>
      <c r="C149" s="51"/>
      <c r="D149" s="51"/>
      <c r="E149" s="51"/>
      <c r="F149" s="51"/>
      <c r="G149" s="51"/>
      <c r="H149" s="51"/>
      <c r="I149" s="51"/>
      <c r="J149" s="51"/>
      <c r="K149" s="51"/>
      <c r="L149" s="51"/>
      <c r="M149" s="51"/>
      <c r="N149" s="51"/>
      <c r="O149" s="51"/>
      <c r="P149" s="51"/>
      <c r="Q149" s="51"/>
      <c r="R149" s="51"/>
      <c r="S149" s="51"/>
      <c r="T149" s="51"/>
      <c r="U149" s="51"/>
      <c r="V149" s="51"/>
      <c r="W149" s="51"/>
      <c r="X149" s="51"/>
      <c r="Y149" s="51"/>
      <c r="Z149" s="51"/>
      <c r="AA149" s="51"/>
      <c r="AB149" s="51"/>
      <c r="AC149" s="51"/>
      <c r="AD149" s="51"/>
      <c r="AE149" s="51"/>
    </row>
    <row r="150" spans="1:31">
      <c r="A150" s="51"/>
      <c r="B150" s="51"/>
      <c r="C150" s="51"/>
      <c r="D150" s="51"/>
      <c r="E150" s="51"/>
      <c r="F150" s="51"/>
      <c r="G150" s="51"/>
      <c r="H150" s="51"/>
      <c r="I150" s="51"/>
      <c r="J150" s="51"/>
      <c r="K150" s="51"/>
      <c r="L150" s="51"/>
      <c r="M150" s="51"/>
      <c r="N150" s="51"/>
      <c r="O150" s="51"/>
      <c r="P150" s="51"/>
      <c r="Q150" s="51"/>
      <c r="R150" s="51"/>
      <c r="S150" s="51"/>
      <c r="T150" s="51"/>
      <c r="U150" s="51"/>
      <c r="V150" s="51"/>
      <c r="W150" s="51"/>
      <c r="X150" s="51"/>
      <c r="Y150" s="51"/>
      <c r="Z150" s="51"/>
      <c r="AA150" s="51"/>
      <c r="AB150" s="51"/>
      <c r="AC150" s="51"/>
      <c r="AD150" s="51"/>
      <c r="AE150" s="51"/>
    </row>
    <row r="151" spans="1:31">
      <c r="A151" s="51"/>
      <c r="B151" s="51"/>
      <c r="C151" s="51"/>
      <c r="D151" s="51"/>
      <c r="E151" s="51"/>
      <c r="F151" s="51"/>
      <c r="G151" s="51"/>
      <c r="H151" s="51"/>
      <c r="I151" s="51"/>
      <c r="J151" s="51"/>
      <c r="K151" s="51"/>
      <c r="L151" s="51"/>
      <c r="M151" s="51"/>
      <c r="N151" s="51"/>
      <c r="O151" s="51"/>
      <c r="P151" s="51"/>
      <c r="Q151" s="51"/>
      <c r="R151" s="51"/>
      <c r="S151" s="51"/>
      <c r="T151" s="51"/>
      <c r="U151" s="51"/>
      <c r="V151" s="51"/>
      <c r="W151" s="51"/>
      <c r="X151" s="51"/>
      <c r="Y151" s="51"/>
      <c r="Z151" s="51"/>
      <c r="AA151" s="51"/>
      <c r="AB151" s="51"/>
      <c r="AC151" s="51"/>
      <c r="AD151" s="51"/>
      <c r="AE151" s="51"/>
    </row>
    <row r="152" spans="1:31">
      <c r="A152" s="51"/>
      <c r="B152" s="51"/>
      <c r="C152" s="51"/>
      <c r="D152" s="51"/>
      <c r="E152" s="51"/>
      <c r="F152" s="51"/>
      <c r="G152" s="51"/>
      <c r="H152" s="51"/>
      <c r="I152" s="51"/>
      <c r="J152" s="51"/>
      <c r="K152" s="51"/>
      <c r="L152" s="51"/>
      <c r="M152" s="51"/>
      <c r="N152" s="51"/>
      <c r="O152" s="51"/>
      <c r="P152" s="51"/>
      <c r="Q152" s="51"/>
      <c r="R152" s="51"/>
      <c r="S152" s="51"/>
      <c r="T152" s="51"/>
      <c r="U152" s="51"/>
      <c r="V152" s="51"/>
      <c r="W152" s="51"/>
      <c r="X152" s="51"/>
      <c r="Y152" s="51"/>
      <c r="Z152" s="51"/>
      <c r="AA152" s="51"/>
      <c r="AB152" s="51"/>
      <c r="AC152" s="51"/>
      <c r="AD152" s="51"/>
      <c r="AE152" s="51"/>
    </row>
    <row r="153" spans="1:31">
      <c r="A153" s="51"/>
      <c r="B153" s="51"/>
      <c r="C153" s="51"/>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c r="AD153" s="51"/>
      <c r="AE153" s="51"/>
    </row>
    <row r="154" spans="1:31">
      <c r="A154" s="51"/>
      <c r="B154" s="51"/>
      <c r="C154" s="51"/>
      <c r="D154" s="51"/>
      <c r="E154" s="51"/>
      <c r="F154" s="51"/>
      <c r="G154" s="51"/>
      <c r="H154" s="51"/>
      <c r="I154" s="51"/>
      <c r="J154" s="51"/>
      <c r="K154" s="51"/>
      <c r="L154" s="51"/>
      <c r="M154" s="51"/>
      <c r="N154" s="51"/>
      <c r="O154" s="51"/>
      <c r="P154" s="51"/>
      <c r="Q154" s="51"/>
      <c r="R154" s="51"/>
      <c r="S154" s="51"/>
      <c r="T154" s="51"/>
      <c r="U154" s="51"/>
      <c r="V154" s="51"/>
      <c r="W154" s="51"/>
      <c r="X154" s="51"/>
      <c r="Y154" s="51"/>
      <c r="Z154" s="51"/>
      <c r="AA154" s="51"/>
      <c r="AB154" s="51"/>
      <c r="AC154" s="51"/>
      <c r="AD154" s="51"/>
      <c r="AE154" s="51"/>
    </row>
    <row r="155" spans="1:31">
      <c r="A155" s="51"/>
      <c r="B155" s="51"/>
      <c r="C155" s="51"/>
      <c r="D155" s="51"/>
      <c r="E155" s="51"/>
      <c r="F155" s="51"/>
      <c r="G155" s="51"/>
      <c r="H155" s="51"/>
      <c r="I155" s="51"/>
      <c r="J155" s="51"/>
      <c r="K155" s="51"/>
      <c r="L155" s="51"/>
      <c r="M155" s="51"/>
      <c r="N155" s="51"/>
      <c r="O155" s="51"/>
      <c r="P155" s="51"/>
      <c r="Q155" s="51"/>
      <c r="R155" s="51"/>
      <c r="S155" s="51"/>
      <c r="T155" s="51"/>
      <c r="U155" s="51"/>
      <c r="V155" s="51"/>
      <c r="W155" s="51"/>
      <c r="X155" s="51"/>
      <c r="Y155" s="51"/>
      <c r="Z155" s="51"/>
      <c r="AA155" s="51"/>
      <c r="AB155" s="51"/>
      <c r="AC155" s="51"/>
      <c r="AD155" s="51"/>
      <c r="AE155" s="51"/>
    </row>
    <row r="156" spans="1:31">
      <c r="A156" s="51"/>
      <c r="B156" s="51"/>
      <c r="C156" s="51"/>
      <c r="D156" s="51"/>
      <c r="E156" s="51"/>
      <c r="F156" s="51"/>
      <c r="G156" s="51"/>
      <c r="H156" s="51"/>
      <c r="I156" s="51"/>
      <c r="J156" s="51"/>
      <c r="K156" s="51"/>
      <c r="L156" s="51"/>
      <c r="M156" s="51"/>
      <c r="N156" s="51"/>
      <c r="O156" s="51"/>
      <c r="P156" s="51"/>
      <c r="Q156" s="51"/>
      <c r="R156" s="51"/>
      <c r="S156" s="51"/>
      <c r="T156" s="51"/>
      <c r="U156" s="51"/>
      <c r="V156" s="51"/>
      <c r="W156" s="51"/>
      <c r="X156" s="51"/>
      <c r="Y156" s="51"/>
      <c r="Z156" s="51"/>
      <c r="AA156" s="51"/>
      <c r="AB156" s="51"/>
      <c r="AC156" s="51"/>
      <c r="AD156" s="51"/>
      <c r="AE156" s="51"/>
    </row>
    <row r="157" spans="1:31">
      <c r="A157" s="51"/>
      <c r="B157" s="51"/>
      <c r="C157" s="51"/>
      <c r="D157" s="51"/>
      <c r="E157" s="51"/>
      <c r="F157" s="51"/>
      <c r="G157" s="51"/>
      <c r="H157" s="51"/>
      <c r="I157" s="51"/>
      <c r="J157" s="51"/>
      <c r="K157" s="51"/>
      <c r="L157" s="51"/>
      <c r="M157" s="51"/>
      <c r="N157" s="51"/>
      <c r="O157" s="51"/>
      <c r="P157" s="51"/>
      <c r="Q157" s="51"/>
      <c r="R157" s="51"/>
      <c r="S157" s="51"/>
      <c r="T157" s="51"/>
      <c r="U157" s="51"/>
      <c r="V157" s="51"/>
      <c r="W157" s="51"/>
      <c r="X157" s="51"/>
      <c r="Y157" s="51"/>
      <c r="Z157" s="51"/>
      <c r="AA157" s="51"/>
      <c r="AB157" s="51"/>
      <c r="AC157" s="51"/>
      <c r="AD157" s="51"/>
      <c r="AE157" s="51"/>
    </row>
    <row r="158" spans="1:31">
      <c r="A158" s="51"/>
      <c r="B158" s="51"/>
      <c r="C158" s="51"/>
      <c r="D158" s="51"/>
      <c r="E158" s="51"/>
      <c r="F158" s="51"/>
      <c r="G158" s="51"/>
      <c r="H158" s="51"/>
      <c r="I158" s="51"/>
      <c r="J158" s="51"/>
      <c r="K158" s="51"/>
      <c r="L158" s="51"/>
      <c r="M158" s="51"/>
      <c r="N158" s="51"/>
      <c r="O158" s="51"/>
      <c r="P158" s="51"/>
      <c r="Q158" s="51"/>
      <c r="R158" s="51"/>
      <c r="S158" s="51"/>
      <c r="T158" s="51"/>
      <c r="U158" s="51"/>
      <c r="V158" s="51"/>
      <c r="W158" s="51"/>
      <c r="X158" s="51"/>
      <c r="Y158" s="51"/>
      <c r="Z158" s="51"/>
      <c r="AA158" s="51"/>
      <c r="AB158" s="51"/>
      <c r="AC158" s="51"/>
      <c r="AD158" s="51"/>
      <c r="AE158" s="51"/>
    </row>
    <row r="159" spans="1:31">
      <c r="A159" s="51"/>
      <c r="B159" s="51"/>
      <c r="C159" s="51"/>
      <c r="D159" s="51"/>
      <c r="E159" s="51"/>
      <c r="F159" s="51"/>
      <c r="G159" s="51"/>
      <c r="H159" s="51"/>
      <c r="I159" s="51"/>
      <c r="J159" s="51"/>
      <c r="K159" s="51"/>
      <c r="L159" s="51"/>
      <c r="M159" s="51"/>
      <c r="N159" s="51"/>
      <c r="O159" s="51"/>
      <c r="P159" s="51"/>
      <c r="Q159" s="51"/>
      <c r="R159" s="51"/>
      <c r="S159" s="51"/>
      <c r="T159" s="51"/>
      <c r="U159" s="51"/>
      <c r="V159" s="51"/>
      <c r="W159" s="51"/>
      <c r="X159" s="51"/>
      <c r="Y159" s="51"/>
      <c r="Z159" s="51"/>
      <c r="AA159" s="51"/>
      <c r="AB159" s="51"/>
      <c r="AC159" s="51"/>
      <c r="AD159" s="51"/>
      <c r="AE159" s="51"/>
    </row>
    <row r="160" spans="1:31">
      <c r="A160" s="51"/>
      <c r="B160" s="51"/>
      <c r="C160" s="51"/>
      <c r="D160" s="51"/>
      <c r="E160" s="51"/>
      <c r="F160" s="51"/>
      <c r="G160" s="51"/>
      <c r="H160" s="51"/>
      <c r="I160" s="51"/>
      <c r="J160" s="51"/>
      <c r="K160" s="51"/>
      <c r="L160" s="51"/>
      <c r="M160" s="51"/>
      <c r="N160" s="51"/>
      <c r="O160" s="51"/>
      <c r="P160" s="51"/>
      <c r="Q160" s="51"/>
      <c r="R160" s="51"/>
      <c r="S160" s="51"/>
      <c r="T160" s="51"/>
      <c r="U160" s="51"/>
      <c r="V160" s="51"/>
      <c r="W160" s="51"/>
      <c r="X160" s="51"/>
      <c r="Y160" s="51"/>
      <c r="Z160" s="51"/>
      <c r="AA160" s="51"/>
      <c r="AB160" s="51"/>
      <c r="AC160" s="51"/>
      <c r="AD160" s="51"/>
      <c r="AE160" s="51"/>
    </row>
    <row r="161" spans="1:31">
      <c r="A161" s="51"/>
      <c r="B161" s="51"/>
      <c r="C161" s="51"/>
      <c r="D161" s="51"/>
      <c r="E161" s="51"/>
      <c r="F161" s="51"/>
      <c r="G161" s="51"/>
      <c r="H161" s="51"/>
      <c r="I161" s="51"/>
      <c r="J161" s="51"/>
      <c r="K161" s="51"/>
      <c r="L161" s="51"/>
      <c r="M161" s="51"/>
      <c r="N161" s="51"/>
      <c r="O161" s="51"/>
      <c r="P161" s="51"/>
      <c r="Q161" s="51"/>
      <c r="R161" s="51"/>
      <c r="S161" s="51"/>
      <c r="T161" s="51"/>
      <c r="U161" s="51"/>
      <c r="V161" s="51"/>
      <c r="W161" s="51"/>
      <c r="X161" s="51"/>
      <c r="Y161" s="51"/>
      <c r="Z161" s="51"/>
      <c r="AA161" s="51"/>
      <c r="AB161" s="51"/>
      <c r="AC161" s="51"/>
      <c r="AD161" s="51"/>
      <c r="AE161" s="51"/>
    </row>
    <row r="162" spans="1:31">
      <c r="A162" s="51"/>
      <c r="B162" s="51"/>
      <c r="C162" s="51"/>
      <c r="D162" s="51"/>
      <c r="E162" s="51"/>
      <c r="F162" s="51"/>
      <c r="G162" s="51"/>
      <c r="H162" s="51"/>
      <c r="I162" s="51"/>
      <c r="J162" s="51"/>
      <c r="K162" s="51"/>
      <c r="L162" s="51"/>
      <c r="M162" s="51"/>
      <c r="N162" s="51"/>
      <c r="O162" s="51"/>
      <c r="P162" s="51"/>
      <c r="Q162" s="51"/>
      <c r="R162" s="51"/>
      <c r="S162" s="51"/>
      <c r="T162" s="51"/>
      <c r="U162" s="51"/>
      <c r="V162" s="51"/>
      <c r="W162" s="51"/>
      <c r="X162" s="51"/>
      <c r="Y162" s="51"/>
      <c r="Z162" s="51"/>
      <c r="AA162" s="51"/>
      <c r="AB162" s="51"/>
      <c r="AC162" s="51"/>
      <c r="AD162" s="51"/>
      <c r="AE162" s="51"/>
    </row>
    <row r="163" spans="1:31">
      <c r="A163" s="51"/>
      <c r="B163" s="51"/>
      <c r="C163" s="51"/>
      <c r="D163" s="51"/>
      <c r="E163" s="51"/>
      <c r="F163" s="51"/>
      <c r="G163" s="51"/>
      <c r="H163" s="51"/>
      <c r="I163" s="51"/>
      <c r="J163" s="51"/>
      <c r="K163" s="51"/>
      <c r="L163" s="51"/>
      <c r="M163" s="51"/>
      <c r="N163" s="51"/>
      <c r="O163" s="51"/>
      <c r="P163" s="51"/>
      <c r="Q163" s="51"/>
      <c r="R163" s="51"/>
      <c r="S163" s="51"/>
      <c r="T163" s="51"/>
      <c r="U163" s="51"/>
      <c r="V163" s="51"/>
      <c r="W163" s="51"/>
      <c r="X163" s="51"/>
      <c r="Y163" s="51"/>
      <c r="Z163" s="51"/>
      <c r="AA163" s="51"/>
      <c r="AB163" s="51"/>
      <c r="AC163" s="51"/>
      <c r="AD163" s="51"/>
      <c r="AE163" s="51"/>
    </row>
    <row r="164" spans="1:31">
      <c r="A164" s="51"/>
      <c r="B164" s="51"/>
      <c r="C164" s="51"/>
      <c r="D164" s="51"/>
      <c r="E164" s="51"/>
      <c r="F164" s="51"/>
      <c r="G164" s="51"/>
      <c r="H164" s="51"/>
      <c r="I164" s="51"/>
      <c r="J164" s="51"/>
      <c r="K164" s="51"/>
      <c r="L164" s="51"/>
      <c r="M164" s="51"/>
      <c r="N164" s="51"/>
      <c r="O164" s="51"/>
      <c r="P164" s="51"/>
      <c r="Q164" s="51"/>
      <c r="R164" s="51"/>
      <c r="S164" s="51"/>
      <c r="T164" s="51"/>
      <c r="U164" s="51"/>
      <c r="V164" s="51"/>
      <c r="W164" s="51"/>
      <c r="X164" s="51"/>
      <c r="Y164" s="51"/>
      <c r="Z164" s="51"/>
      <c r="AA164" s="51"/>
      <c r="AB164" s="51"/>
      <c r="AC164" s="51"/>
      <c r="AD164" s="51"/>
      <c r="AE164" s="51"/>
    </row>
    <row r="165" spans="1:31">
      <c r="A165" s="51"/>
      <c r="B165" s="51"/>
      <c r="C165" s="51"/>
      <c r="D165" s="51"/>
      <c r="E165" s="51"/>
      <c r="F165" s="51"/>
      <c r="G165" s="51"/>
      <c r="H165" s="51"/>
      <c r="I165" s="51"/>
      <c r="J165" s="51"/>
      <c r="K165" s="51"/>
      <c r="L165" s="51"/>
      <c r="M165" s="51"/>
      <c r="N165" s="51"/>
      <c r="O165" s="51"/>
      <c r="P165" s="51"/>
      <c r="Q165" s="51"/>
      <c r="R165" s="51"/>
      <c r="S165" s="51"/>
      <c r="T165" s="51"/>
      <c r="U165" s="51"/>
      <c r="V165" s="51"/>
      <c r="W165" s="51"/>
      <c r="X165" s="51"/>
      <c r="Y165" s="51"/>
      <c r="Z165" s="51"/>
      <c r="AA165" s="51"/>
      <c r="AB165" s="51"/>
      <c r="AC165" s="51"/>
      <c r="AD165" s="51"/>
      <c r="AE165" s="51"/>
    </row>
    <row r="166" spans="1:31">
      <c r="A166" s="51"/>
      <c r="B166" s="51"/>
      <c r="C166" s="51"/>
      <c r="D166" s="51"/>
      <c r="E166" s="51"/>
      <c r="F166" s="51"/>
      <c r="G166" s="51"/>
      <c r="H166" s="51"/>
      <c r="I166" s="51"/>
      <c r="J166" s="51"/>
      <c r="K166" s="51"/>
      <c r="L166" s="51"/>
      <c r="M166" s="51"/>
      <c r="N166" s="51"/>
      <c r="O166" s="51"/>
      <c r="P166" s="51"/>
      <c r="Q166" s="51"/>
      <c r="R166" s="51"/>
      <c r="S166" s="51"/>
      <c r="T166" s="51"/>
      <c r="U166" s="51"/>
      <c r="V166" s="51"/>
      <c r="W166" s="51"/>
      <c r="X166" s="51"/>
      <c r="Y166" s="51"/>
      <c r="Z166" s="51"/>
      <c r="AA166" s="51"/>
      <c r="AB166" s="51"/>
      <c r="AC166" s="51"/>
      <c r="AD166" s="51"/>
      <c r="AE166" s="51"/>
    </row>
    <row r="167" spans="1:31">
      <c r="A167" s="51"/>
      <c r="B167" s="51"/>
      <c r="C167" s="51"/>
      <c r="D167" s="51"/>
      <c r="E167" s="51"/>
      <c r="F167" s="51"/>
      <c r="G167" s="51"/>
      <c r="H167" s="51"/>
      <c r="I167" s="51"/>
      <c r="J167" s="51"/>
      <c r="K167" s="51"/>
      <c r="L167" s="51"/>
      <c r="M167" s="51"/>
      <c r="N167" s="51"/>
      <c r="O167" s="51"/>
      <c r="P167" s="51"/>
      <c r="Q167" s="51"/>
      <c r="R167" s="51"/>
      <c r="S167" s="51"/>
      <c r="T167" s="51"/>
      <c r="U167" s="51"/>
      <c r="V167" s="51"/>
      <c r="W167" s="51"/>
      <c r="X167" s="51"/>
      <c r="Y167" s="51"/>
      <c r="Z167" s="51"/>
      <c r="AA167" s="51"/>
      <c r="AB167" s="51"/>
      <c r="AC167" s="51"/>
      <c r="AD167" s="51"/>
      <c r="AE167" s="51"/>
    </row>
    <row r="168" spans="1:31">
      <c r="A168" s="51"/>
      <c r="B168" s="51"/>
      <c r="C168" s="51"/>
      <c r="D168" s="51"/>
      <c r="E168" s="51"/>
      <c r="F168" s="51"/>
      <c r="G168" s="51"/>
      <c r="H168" s="51"/>
      <c r="I168" s="51"/>
      <c r="J168" s="51"/>
      <c r="K168" s="51"/>
      <c r="L168" s="51"/>
      <c r="M168" s="51"/>
      <c r="N168" s="51"/>
      <c r="O168" s="51"/>
      <c r="P168" s="51"/>
      <c r="Q168" s="51"/>
      <c r="R168" s="51"/>
      <c r="S168" s="51"/>
      <c r="T168" s="51"/>
      <c r="U168" s="51"/>
      <c r="V168" s="51"/>
      <c r="W168" s="51"/>
      <c r="X168" s="51"/>
      <c r="Y168" s="51"/>
      <c r="Z168" s="51"/>
      <c r="AA168" s="51"/>
      <c r="AB168" s="51"/>
      <c r="AC168" s="51"/>
      <c r="AD168" s="51"/>
      <c r="AE168" s="51"/>
    </row>
    <row r="169" spans="1:31">
      <c r="A169" s="51"/>
      <c r="B169" s="51"/>
      <c r="C169" s="51"/>
      <c r="D169" s="51"/>
      <c r="E169" s="51"/>
      <c r="F169" s="51"/>
      <c r="G169" s="51"/>
      <c r="H169" s="51"/>
      <c r="I169" s="51"/>
      <c r="J169" s="51"/>
      <c r="K169" s="51"/>
      <c r="L169" s="51"/>
      <c r="M169" s="51"/>
      <c r="N169" s="51"/>
      <c r="O169" s="51"/>
      <c r="P169" s="51"/>
      <c r="Q169" s="51"/>
      <c r="R169" s="51"/>
      <c r="S169" s="51"/>
      <c r="T169" s="51"/>
      <c r="U169" s="51"/>
      <c r="V169" s="51"/>
      <c r="W169" s="51"/>
      <c r="X169" s="51"/>
      <c r="Y169" s="51"/>
      <c r="Z169" s="51"/>
      <c r="AA169" s="51"/>
      <c r="AB169" s="51"/>
      <c r="AC169" s="51"/>
      <c r="AD169" s="51"/>
      <c r="AE169" s="51"/>
    </row>
    <row r="170" spans="1:31">
      <c r="A170" s="51"/>
      <c r="B170" s="51"/>
      <c r="C170" s="51"/>
      <c r="D170" s="51"/>
      <c r="E170" s="51"/>
      <c r="F170" s="51"/>
      <c r="G170" s="51"/>
      <c r="H170" s="51"/>
      <c r="I170" s="51"/>
      <c r="J170" s="51"/>
      <c r="K170" s="51"/>
      <c r="L170" s="51"/>
      <c r="M170" s="51"/>
      <c r="N170" s="51"/>
      <c r="O170" s="51"/>
      <c r="P170" s="51"/>
      <c r="Q170" s="51"/>
      <c r="R170" s="51"/>
      <c r="S170" s="51"/>
      <c r="T170" s="51"/>
      <c r="U170" s="51"/>
      <c r="V170" s="51"/>
      <c r="W170" s="51"/>
      <c r="X170" s="51"/>
      <c r="Y170" s="51"/>
      <c r="Z170" s="51"/>
      <c r="AA170" s="51"/>
      <c r="AB170" s="51"/>
      <c r="AC170" s="51"/>
      <c r="AD170" s="51"/>
      <c r="AE170" s="51"/>
    </row>
    <row r="171" spans="1:31">
      <c r="A171" s="51"/>
      <c r="B171" s="51"/>
      <c r="C171" s="51"/>
      <c r="D171" s="51"/>
      <c r="E171" s="51"/>
      <c r="F171" s="51"/>
      <c r="G171" s="51"/>
      <c r="H171" s="51"/>
      <c r="I171" s="51"/>
      <c r="J171" s="51"/>
      <c r="K171" s="51"/>
      <c r="L171" s="51"/>
      <c r="M171" s="51"/>
      <c r="N171" s="51"/>
      <c r="O171" s="51"/>
      <c r="P171" s="51"/>
      <c r="Q171" s="51"/>
      <c r="R171" s="51"/>
      <c r="S171" s="51"/>
      <c r="T171" s="51"/>
      <c r="U171" s="51"/>
      <c r="V171" s="51"/>
      <c r="W171" s="51"/>
      <c r="X171" s="51"/>
      <c r="Y171" s="51"/>
      <c r="Z171" s="51"/>
      <c r="AA171" s="51"/>
      <c r="AB171" s="51"/>
      <c r="AC171" s="51"/>
      <c r="AD171" s="51"/>
      <c r="AE171" s="51"/>
    </row>
    <row r="172" spans="1:31">
      <c r="A172" s="51"/>
      <c r="B172" s="51"/>
      <c r="C172" s="51"/>
      <c r="D172" s="51"/>
      <c r="E172" s="51"/>
      <c r="F172" s="51"/>
      <c r="G172" s="51"/>
      <c r="H172" s="51"/>
      <c r="I172" s="51"/>
      <c r="J172" s="51"/>
      <c r="K172" s="51"/>
      <c r="L172" s="51"/>
      <c r="M172" s="51"/>
      <c r="N172" s="51"/>
      <c r="O172" s="51"/>
      <c r="P172" s="51"/>
      <c r="Q172" s="51"/>
      <c r="R172" s="51"/>
      <c r="S172" s="51"/>
      <c r="T172" s="51"/>
      <c r="U172" s="51"/>
      <c r="V172" s="51"/>
      <c r="W172" s="51"/>
      <c r="X172" s="51"/>
      <c r="Y172" s="51"/>
      <c r="Z172" s="51"/>
      <c r="AA172" s="51"/>
      <c r="AB172" s="51"/>
      <c r="AC172" s="51"/>
      <c r="AD172" s="51"/>
      <c r="AE172" s="51"/>
    </row>
    <row r="173" spans="1:31">
      <c r="A173" s="51"/>
      <c r="B173" s="51"/>
      <c r="C173" s="51"/>
      <c r="D173" s="51"/>
      <c r="E173" s="51"/>
      <c r="F173" s="51"/>
      <c r="G173" s="51"/>
      <c r="H173" s="51"/>
      <c r="I173" s="51"/>
      <c r="J173" s="51"/>
      <c r="K173" s="51"/>
      <c r="L173" s="51"/>
      <c r="M173" s="51"/>
      <c r="N173" s="51"/>
      <c r="O173" s="51"/>
      <c r="P173" s="51"/>
      <c r="Q173" s="51"/>
      <c r="R173" s="51"/>
      <c r="S173" s="51"/>
      <c r="T173" s="51"/>
      <c r="U173" s="51"/>
      <c r="V173" s="51"/>
      <c r="W173" s="51"/>
      <c r="X173" s="51"/>
      <c r="Y173" s="51"/>
      <c r="Z173" s="51"/>
      <c r="AA173" s="51"/>
      <c r="AB173" s="51"/>
      <c r="AC173" s="51"/>
      <c r="AD173" s="51"/>
      <c r="AE173" s="51"/>
    </row>
    <row r="174" spans="1:31">
      <c r="A174" s="51"/>
      <c r="B174" s="51"/>
      <c r="C174" s="51"/>
      <c r="D174" s="51"/>
      <c r="E174" s="51"/>
      <c r="F174" s="51"/>
      <c r="G174" s="51"/>
      <c r="H174" s="51"/>
      <c r="I174" s="51"/>
      <c r="J174" s="51"/>
      <c r="K174" s="51"/>
      <c r="L174" s="51"/>
      <c r="M174" s="51"/>
      <c r="N174" s="51"/>
      <c r="O174" s="51"/>
      <c r="P174" s="51"/>
      <c r="Q174" s="51"/>
      <c r="R174" s="51"/>
      <c r="S174" s="51"/>
      <c r="T174" s="51"/>
      <c r="U174" s="51"/>
      <c r="V174" s="51"/>
      <c r="W174" s="51"/>
      <c r="X174" s="51"/>
      <c r="Y174" s="51"/>
      <c r="Z174" s="51"/>
      <c r="AA174" s="51"/>
      <c r="AB174" s="51"/>
      <c r="AC174" s="51"/>
      <c r="AD174" s="51"/>
      <c r="AE174" s="51"/>
    </row>
    <row r="175" spans="1:31">
      <c r="A175" s="51"/>
      <c r="B175" s="51"/>
      <c r="C175" s="51"/>
      <c r="D175" s="51"/>
      <c r="E175" s="51"/>
      <c r="F175" s="51"/>
      <c r="G175" s="51"/>
      <c r="H175" s="51"/>
      <c r="I175" s="51"/>
      <c r="J175" s="51"/>
      <c r="K175" s="51"/>
      <c r="L175" s="51"/>
      <c r="M175" s="51"/>
      <c r="N175" s="51"/>
      <c r="O175" s="51"/>
      <c r="P175" s="51"/>
      <c r="Q175" s="51"/>
      <c r="R175" s="51"/>
      <c r="S175" s="51"/>
      <c r="T175" s="51"/>
      <c r="U175" s="51"/>
      <c r="V175" s="51"/>
      <c r="W175" s="51"/>
      <c r="X175" s="51"/>
      <c r="Y175" s="51"/>
      <c r="Z175" s="51"/>
      <c r="AA175" s="51"/>
      <c r="AB175" s="51"/>
      <c r="AC175" s="51"/>
      <c r="AD175" s="51"/>
      <c r="AE175" s="51"/>
    </row>
    <row r="176" spans="1:31">
      <c r="A176" s="51"/>
      <c r="B176" s="51"/>
      <c r="C176" s="51"/>
      <c r="D176" s="51"/>
      <c r="E176" s="51"/>
      <c r="F176" s="51"/>
      <c r="G176" s="51"/>
      <c r="H176" s="51"/>
      <c r="I176" s="51"/>
      <c r="J176" s="51"/>
      <c r="K176" s="51"/>
      <c r="L176" s="51"/>
      <c r="M176" s="51"/>
      <c r="N176" s="51"/>
      <c r="O176" s="51"/>
      <c r="P176" s="51"/>
      <c r="Q176" s="51"/>
      <c r="R176" s="51"/>
      <c r="S176" s="51"/>
      <c r="T176" s="51"/>
      <c r="U176" s="51"/>
      <c r="V176" s="51"/>
      <c r="W176" s="51"/>
      <c r="X176" s="51"/>
      <c r="Y176" s="51"/>
      <c r="Z176" s="51"/>
      <c r="AA176" s="51"/>
      <c r="AB176" s="51"/>
      <c r="AC176" s="51"/>
      <c r="AD176" s="51"/>
      <c r="AE176" s="51"/>
    </row>
    <row r="177" spans="1:31">
      <c r="A177" s="51"/>
      <c r="B177" s="51"/>
      <c r="C177" s="51"/>
      <c r="D177" s="51"/>
      <c r="E177" s="51"/>
      <c r="F177" s="51"/>
      <c r="G177" s="51"/>
      <c r="H177" s="51"/>
      <c r="I177" s="51"/>
      <c r="J177" s="51"/>
      <c r="K177" s="51"/>
      <c r="L177" s="51"/>
      <c r="M177" s="51"/>
      <c r="N177" s="51"/>
      <c r="O177" s="51"/>
      <c r="P177" s="51"/>
      <c r="Q177" s="51"/>
      <c r="R177" s="51"/>
      <c r="S177" s="51"/>
      <c r="T177" s="51"/>
      <c r="U177" s="51"/>
      <c r="V177" s="51"/>
      <c r="W177" s="51"/>
      <c r="X177" s="51"/>
      <c r="Y177" s="51"/>
      <c r="Z177" s="51"/>
      <c r="AA177" s="51"/>
      <c r="AB177" s="51"/>
      <c r="AC177" s="51"/>
      <c r="AD177" s="51"/>
      <c r="AE177" s="51"/>
    </row>
    <row r="178" spans="1:31">
      <c r="A178" s="51"/>
      <c r="B178" s="51"/>
      <c r="C178" s="51"/>
      <c r="D178" s="51"/>
      <c r="E178" s="51"/>
      <c r="F178" s="51"/>
      <c r="G178" s="51"/>
      <c r="H178" s="51"/>
      <c r="I178" s="51"/>
      <c r="J178" s="51"/>
      <c r="K178" s="51"/>
      <c r="L178" s="51"/>
      <c r="M178" s="51"/>
      <c r="N178" s="51"/>
      <c r="O178" s="51"/>
      <c r="P178" s="51"/>
      <c r="Q178" s="51"/>
      <c r="R178" s="51"/>
      <c r="S178" s="51"/>
      <c r="T178" s="51"/>
      <c r="U178" s="51"/>
      <c r="V178" s="51"/>
      <c r="W178" s="51"/>
      <c r="X178" s="51"/>
      <c r="Y178" s="51"/>
      <c r="Z178" s="51"/>
      <c r="AA178" s="51"/>
      <c r="AB178" s="51"/>
      <c r="AC178" s="51"/>
      <c r="AD178" s="51"/>
      <c r="AE178" s="51"/>
    </row>
    <row r="179" spans="1:31">
      <c r="A179" s="51"/>
      <c r="B179" s="51"/>
      <c r="C179" s="51"/>
      <c r="D179" s="51"/>
      <c r="E179" s="51"/>
      <c r="F179" s="51"/>
      <c r="G179" s="51"/>
      <c r="H179" s="51"/>
      <c r="I179" s="51"/>
      <c r="J179" s="51"/>
      <c r="K179" s="51"/>
      <c r="L179" s="51"/>
      <c r="M179" s="51"/>
      <c r="N179" s="51"/>
      <c r="O179" s="51"/>
      <c r="P179" s="51"/>
      <c r="Q179" s="51"/>
      <c r="R179" s="51"/>
      <c r="S179" s="51"/>
      <c r="T179" s="51"/>
      <c r="U179" s="51"/>
      <c r="V179" s="51"/>
      <c r="W179" s="51"/>
      <c r="X179" s="51"/>
      <c r="Y179" s="51"/>
      <c r="Z179" s="51"/>
      <c r="AA179" s="51"/>
      <c r="AB179" s="51"/>
      <c r="AC179" s="51"/>
      <c r="AD179" s="51"/>
      <c r="AE179" s="51"/>
    </row>
    <row r="180" spans="1:31">
      <c r="A180" s="51"/>
      <c r="B180" s="51"/>
      <c r="C180" s="51"/>
      <c r="D180" s="51"/>
      <c r="E180" s="51"/>
      <c r="F180" s="51"/>
      <c r="G180" s="51"/>
      <c r="H180" s="51"/>
      <c r="I180" s="51"/>
      <c r="J180" s="51"/>
      <c r="K180" s="51"/>
      <c r="L180" s="51"/>
      <c r="M180" s="51"/>
      <c r="N180" s="51"/>
      <c r="O180" s="51"/>
      <c r="P180" s="51"/>
      <c r="Q180" s="51"/>
      <c r="R180" s="51"/>
      <c r="S180" s="51"/>
      <c r="T180" s="51"/>
      <c r="U180" s="51"/>
      <c r="V180" s="51"/>
      <c r="W180" s="51"/>
      <c r="X180" s="51"/>
      <c r="Y180" s="51"/>
      <c r="Z180" s="51"/>
      <c r="AA180" s="51"/>
      <c r="AB180" s="51"/>
      <c r="AC180" s="51"/>
      <c r="AD180" s="51"/>
      <c r="AE180" s="51"/>
    </row>
    <row r="181" spans="1:31">
      <c r="A181" s="51"/>
      <c r="B181" s="51"/>
      <c r="C181" s="51"/>
      <c r="D181" s="51"/>
      <c r="E181" s="51"/>
      <c r="F181" s="51"/>
      <c r="G181" s="51"/>
      <c r="H181" s="51"/>
      <c r="I181" s="51"/>
      <c r="J181" s="51"/>
      <c r="K181" s="51"/>
      <c r="L181" s="51"/>
      <c r="M181" s="51"/>
      <c r="N181" s="51"/>
      <c r="O181" s="51"/>
      <c r="P181" s="51"/>
      <c r="Q181" s="51"/>
      <c r="R181" s="51"/>
      <c r="S181" s="51"/>
      <c r="T181" s="51"/>
      <c r="U181" s="51"/>
      <c r="V181" s="51"/>
      <c r="W181" s="51"/>
      <c r="X181" s="51"/>
      <c r="Y181" s="51"/>
      <c r="Z181" s="51"/>
      <c r="AA181" s="51"/>
      <c r="AB181" s="51"/>
      <c r="AC181" s="51"/>
      <c r="AD181" s="51"/>
      <c r="AE181" s="51"/>
    </row>
    <row r="182" spans="1:31">
      <c r="A182" s="51"/>
      <c r="B182" s="51"/>
      <c r="C182" s="51"/>
      <c r="D182" s="51"/>
      <c r="E182" s="51"/>
      <c r="F182" s="51"/>
      <c r="G182" s="51"/>
      <c r="H182" s="51"/>
      <c r="I182" s="51"/>
      <c r="J182" s="51"/>
      <c r="K182" s="51"/>
      <c r="L182" s="51"/>
      <c r="M182" s="51"/>
      <c r="N182" s="51"/>
      <c r="O182" s="51"/>
      <c r="P182" s="51"/>
      <c r="Q182" s="51"/>
      <c r="R182" s="51"/>
      <c r="S182" s="51"/>
      <c r="T182" s="51"/>
      <c r="U182" s="51"/>
      <c r="V182" s="51"/>
      <c r="W182" s="51"/>
      <c r="X182" s="51"/>
      <c r="Y182" s="51"/>
      <c r="Z182" s="51"/>
      <c r="AA182" s="51"/>
      <c r="AB182" s="51"/>
      <c r="AC182" s="51"/>
      <c r="AD182" s="51"/>
      <c r="AE182" s="51"/>
    </row>
    <row r="183" spans="1:31">
      <c r="A183" s="51"/>
      <c r="B183" s="51"/>
      <c r="C183" s="51"/>
      <c r="D183" s="51"/>
      <c r="E183" s="51"/>
      <c r="F183" s="51"/>
      <c r="G183" s="51"/>
      <c r="H183" s="51"/>
      <c r="I183" s="51"/>
      <c r="J183" s="51"/>
      <c r="K183" s="51"/>
      <c r="L183" s="51"/>
      <c r="M183" s="51"/>
      <c r="N183" s="51"/>
      <c r="O183" s="51"/>
      <c r="P183" s="51"/>
      <c r="Q183" s="51"/>
      <c r="R183" s="51"/>
      <c r="S183" s="51"/>
      <c r="T183" s="51"/>
      <c r="U183" s="51"/>
      <c r="V183" s="51"/>
      <c r="W183" s="51"/>
      <c r="X183" s="51"/>
      <c r="Y183" s="51"/>
      <c r="Z183" s="51"/>
      <c r="AA183" s="51"/>
      <c r="AB183" s="51"/>
      <c r="AC183" s="51"/>
      <c r="AD183" s="51"/>
      <c r="AE183" s="51"/>
    </row>
    <row r="184" spans="1:31">
      <c r="A184" s="51"/>
      <c r="B184" s="51"/>
      <c r="C184" s="51"/>
      <c r="D184" s="51"/>
      <c r="E184" s="51"/>
      <c r="F184" s="51"/>
      <c r="G184" s="51"/>
      <c r="H184" s="51"/>
      <c r="I184" s="51"/>
      <c r="J184" s="51"/>
      <c r="K184" s="51"/>
      <c r="L184" s="51"/>
      <c r="M184" s="51"/>
      <c r="N184" s="51"/>
      <c r="O184" s="51"/>
      <c r="P184" s="51"/>
      <c r="Q184" s="51"/>
      <c r="R184" s="51"/>
      <c r="S184" s="51"/>
      <c r="T184" s="51"/>
      <c r="U184" s="51"/>
      <c r="V184" s="51"/>
      <c r="W184" s="51"/>
      <c r="X184" s="51"/>
      <c r="Y184" s="51"/>
      <c r="Z184" s="51"/>
      <c r="AA184" s="51"/>
      <c r="AB184" s="51"/>
      <c r="AC184" s="51"/>
      <c r="AD184" s="51"/>
      <c r="AE184" s="51"/>
    </row>
    <row r="185" spans="1:31">
      <c r="A185" s="51"/>
      <c r="B185" s="51"/>
      <c r="C185" s="51"/>
      <c r="D185" s="51"/>
      <c r="E185" s="51"/>
      <c r="F185" s="51"/>
      <c r="G185" s="51"/>
      <c r="H185" s="51"/>
      <c r="I185" s="51"/>
      <c r="J185" s="51"/>
      <c r="K185" s="51"/>
      <c r="L185" s="51"/>
      <c r="M185" s="51"/>
      <c r="N185" s="51"/>
      <c r="O185" s="51"/>
      <c r="P185" s="51"/>
      <c r="Q185" s="51"/>
      <c r="R185" s="51"/>
      <c r="S185" s="51"/>
      <c r="T185" s="51"/>
      <c r="U185" s="51"/>
      <c r="V185" s="51"/>
      <c r="W185" s="51"/>
      <c r="X185" s="51"/>
      <c r="Y185" s="51"/>
      <c r="Z185" s="51"/>
      <c r="AA185" s="51"/>
      <c r="AB185" s="51"/>
      <c r="AC185" s="51"/>
      <c r="AD185" s="51"/>
      <c r="AE185" s="51"/>
    </row>
    <row r="186" spans="1:31">
      <c r="A186" s="51"/>
      <c r="B186" s="51"/>
      <c r="C186" s="51"/>
      <c r="D186" s="51"/>
      <c r="E186" s="51"/>
      <c r="F186" s="51"/>
      <c r="G186" s="51"/>
      <c r="H186" s="51"/>
      <c r="I186" s="51"/>
      <c r="J186" s="51"/>
      <c r="K186" s="51"/>
      <c r="L186" s="51"/>
      <c r="M186" s="51"/>
      <c r="N186" s="51"/>
      <c r="O186" s="51"/>
      <c r="P186" s="51"/>
      <c r="Q186" s="51"/>
      <c r="R186" s="51"/>
      <c r="S186" s="51"/>
      <c r="T186" s="51"/>
      <c r="U186" s="51"/>
      <c r="V186" s="51"/>
      <c r="W186" s="51"/>
      <c r="X186" s="51"/>
      <c r="Y186" s="51"/>
      <c r="Z186" s="51"/>
      <c r="AA186" s="51"/>
      <c r="AB186" s="51"/>
      <c r="AC186" s="51"/>
      <c r="AD186" s="51"/>
      <c r="AE186" s="51"/>
    </row>
    <row r="187" spans="1:31">
      <c r="A187" s="51"/>
      <c r="B187" s="51"/>
      <c r="C187" s="51"/>
      <c r="D187" s="51"/>
      <c r="E187" s="51"/>
      <c r="F187" s="51"/>
      <c r="G187" s="51"/>
      <c r="H187" s="51"/>
      <c r="I187" s="51"/>
      <c r="J187" s="51"/>
      <c r="K187" s="51"/>
      <c r="L187" s="51"/>
      <c r="M187" s="51"/>
      <c r="N187" s="51"/>
      <c r="O187" s="51"/>
      <c r="P187" s="51"/>
      <c r="Q187" s="51"/>
      <c r="R187" s="51"/>
      <c r="S187" s="51"/>
      <c r="T187" s="51"/>
      <c r="U187" s="51"/>
      <c r="V187" s="51"/>
      <c r="W187" s="51"/>
      <c r="X187" s="51"/>
      <c r="Y187" s="51"/>
      <c r="Z187" s="51"/>
      <c r="AA187" s="51"/>
      <c r="AB187" s="51"/>
      <c r="AC187" s="51"/>
      <c r="AD187" s="51"/>
      <c r="AE187" s="51"/>
    </row>
    <row r="188" spans="1:31">
      <c r="A188" s="51"/>
      <c r="B188" s="51"/>
      <c r="C188" s="51"/>
      <c r="D188" s="51"/>
      <c r="E188" s="51"/>
      <c r="F188" s="51"/>
      <c r="G188" s="51"/>
      <c r="H188" s="51"/>
      <c r="I188" s="51"/>
      <c r="J188" s="51"/>
      <c r="K188" s="51"/>
      <c r="L188" s="51"/>
      <c r="M188" s="51"/>
      <c r="N188" s="51"/>
      <c r="O188" s="51"/>
      <c r="P188" s="51"/>
      <c r="Q188" s="51"/>
      <c r="R188" s="51"/>
      <c r="S188" s="51"/>
      <c r="T188" s="51"/>
      <c r="U188" s="51"/>
      <c r="V188" s="51"/>
      <c r="W188" s="51"/>
      <c r="X188" s="51"/>
      <c r="Y188" s="51"/>
      <c r="Z188" s="51"/>
      <c r="AA188" s="51"/>
      <c r="AB188" s="51"/>
      <c r="AC188" s="51"/>
      <c r="AD188" s="51"/>
      <c r="AE188" s="51"/>
    </row>
    <row r="189" spans="1:31">
      <c r="A189" s="51"/>
      <c r="B189" s="51"/>
      <c r="C189" s="51"/>
      <c r="D189" s="51"/>
      <c r="E189" s="51"/>
      <c r="F189" s="51"/>
      <c r="G189" s="51"/>
      <c r="H189" s="51"/>
      <c r="I189" s="51"/>
      <c r="J189" s="51"/>
      <c r="K189" s="51"/>
      <c r="L189" s="51"/>
      <c r="M189" s="51"/>
      <c r="N189" s="51"/>
      <c r="O189" s="51"/>
      <c r="P189" s="51"/>
      <c r="Q189" s="51"/>
      <c r="R189" s="51"/>
      <c r="S189" s="51"/>
      <c r="T189" s="51"/>
      <c r="U189" s="51"/>
      <c r="V189" s="51"/>
      <c r="W189" s="51"/>
      <c r="X189" s="51"/>
      <c r="Y189" s="51"/>
      <c r="Z189" s="51"/>
      <c r="AA189" s="51"/>
      <c r="AB189" s="51"/>
      <c r="AC189" s="51"/>
      <c r="AD189" s="51"/>
      <c r="AE189" s="51"/>
    </row>
    <row r="190" spans="1:31">
      <c r="A190" s="51"/>
      <c r="B190" s="51"/>
      <c r="C190" s="51"/>
      <c r="D190" s="51"/>
      <c r="E190" s="51"/>
      <c r="F190" s="51"/>
      <c r="G190" s="51"/>
      <c r="H190" s="51"/>
      <c r="I190" s="51"/>
      <c r="J190" s="51"/>
      <c r="K190" s="51"/>
      <c r="L190" s="51"/>
      <c r="M190" s="51"/>
      <c r="N190" s="51"/>
      <c r="O190" s="51"/>
      <c r="P190" s="51"/>
      <c r="Q190" s="51"/>
      <c r="R190" s="51"/>
      <c r="S190" s="51"/>
      <c r="T190" s="51"/>
      <c r="U190" s="51"/>
      <c r="V190" s="51"/>
      <c r="W190" s="51"/>
      <c r="X190" s="51"/>
      <c r="Y190" s="51"/>
      <c r="Z190" s="51"/>
      <c r="AA190" s="51"/>
      <c r="AB190" s="51"/>
      <c r="AC190" s="51"/>
      <c r="AD190" s="51"/>
      <c r="AE190" s="51"/>
    </row>
    <row r="191" spans="1:31">
      <c r="A191" s="51"/>
      <c r="B191" s="51"/>
      <c r="C191" s="51"/>
      <c r="D191" s="51"/>
      <c r="E191" s="51"/>
      <c r="F191" s="51"/>
      <c r="G191" s="51"/>
      <c r="H191" s="51"/>
      <c r="I191" s="51"/>
      <c r="J191" s="51"/>
      <c r="K191" s="51"/>
      <c r="L191" s="51"/>
      <c r="M191" s="51"/>
      <c r="N191" s="51"/>
      <c r="O191" s="51"/>
      <c r="P191" s="51"/>
      <c r="Q191" s="51"/>
      <c r="R191" s="51"/>
      <c r="S191" s="51"/>
      <c r="T191" s="51"/>
      <c r="U191" s="51"/>
      <c r="V191" s="51"/>
      <c r="W191" s="51"/>
      <c r="X191" s="51"/>
      <c r="Y191" s="51"/>
      <c r="Z191" s="51"/>
      <c r="AA191" s="51"/>
      <c r="AB191" s="51"/>
      <c r="AC191" s="51"/>
      <c r="AD191" s="51"/>
      <c r="AE191" s="51"/>
    </row>
    <row r="192" spans="1:31">
      <c r="A192" s="51"/>
      <c r="B192" s="51"/>
      <c r="C192" s="51"/>
      <c r="D192" s="51"/>
      <c r="E192" s="51"/>
      <c r="F192" s="51"/>
      <c r="G192" s="51"/>
      <c r="H192" s="51"/>
      <c r="I192" s="51"/>
      <c r="J192" s="51"/>
      <c r="K192" s="51"/>
      <c r="L192" s="51"/>
      <c r="M192" s="51"/>
      <c r="N192" s="51"/>
      <c r="O192" s="51"/>
      <c r="P192" s="51"/>
      <c r="Q192" s="51"/>
      <c r="R192" s="51"/>
      <c r="S192" s="51"/>
      <c r="T192" s="51"/>
      <c r="U192" s="51"/>
      <c r="V192" s="51"/>
      <c r="W192" s="51"/>
      <c r="X192" s="51"/>
      <c r="Y192" s="51"/>
      <c r="Z192" s="51"/>
      <c r="AA192" s="51"/>
      <c r="AB192" s="51"/>
      <c r="AC192" s="51"/>
      <c r="AD192" s="51"/>
      <c r="AE192" s="51"/>
    </row>
    <row r="193" spans="1:31">
      <c r="A193" s="51"/>
      <c r="B193" s="51"/>
      <c r="C193" s="51"/>
      <c r="D193" s="51"/>
      <c r="E193" s="51"/>
      <c r="F193" s="51"/>
      <c r="G193" s="51"/>
      <c r="H193" s="51"/>
      <c r="I193" s="51"/>
      <c r="J193" s="51"/>
      <c r="K193" s="51"/>
      <c r="L193" s="51"/>
      <c r="M193" s="51"/>
      <c r="N193" s="51"/>
      <c r="O193" s="51"/>
      <c r="P193" s="51"/>
      <c r="Q193" s="51"/>
      <c r="R193" s="51"/>
      <c r="S193" s="51"/>
      <c r="T193" s="51"/>
      <c r="U193" s="51"/>
      <c r="V193" s="51"/>
      <c r="W193" s="51"/>
      <c r="X193" s="51"/>
      <c r="Y193" s="51"/>
      <c r="Z193" s="51"/>
      <c r="AA193" s="51"/>
      <c r="AB193" s="51"/>
      <c r="AC193" s="51"/>
      <c r="AD193" s="51"/>
      <c r="AE193" s="51"/>
    </row>
    <row r="194" spans="1:31">
      <c r="A194" s="51"/>
      <c r="B194" s="51"/>
      <c r="C194" s="51"/>
      <c r="D194" s="51"/>
      <c r="E194" s="51"/>
      <c r="F194" s="51"/>
      <c r="G194" s="51"/>
      <c r="H194" s="51"/>
      <c r="I194" s="51"/>
      <c r="J194" s="51"/>
      <c r="K194" s="51"/>
      <c r="L194" s="51"/>
      <c r="M194" s="51"/>
      <c r="N194" s="51"/>
      <c r="O194" s="51"/>
      <c r="P194" s="51"/>
      <c r="Q194" s="51"/>
      <c r="R194" s="51"/>
      <c r="S194" s="51"/>
      <c r="T194" s="51"/>
      <c r="U194" s="51"/>
      <c r="V194" s="51"/>
      <c r="W194" s="51"/>
      <c r="X194" s="51"/>
      <c r="Y194" s="51"/>
      <c r="Z194" s="51"/>
      <c r="AA194" s="51"/>
      <c r="AB194" s="51"/>
      <c r="AC194" s="51"/>
      <c r="AD194" s="51"/>
      <c r="AE194" s="51"/>
    </row>
    <row r="195" spans="1:31">
      <c r="A195" s="51"/>
      <c r="B195" s="51"/>
      <c r="C195" s="51"/>
      <c r="D195" s="51"/>
      <c r="E195" s="51"/>
      <c r="F195" s="51"/>
      <c r="G195" s="51"/>
      <c r="H195" s="51"/>
      <c r="I195" s="51"/>
      <c r="J195" s="51"/>
      <c r="K195" s="51"/>
      <c r="L195" s="51"/>
      <c r="M195" s="51"/>
      <c r="N195" s="51"/>
      <c r="O195" s="51"/>
      <c r="P195" s="51"/>
      <c r="Q195" s="51"/>
      <c r="R195" s="51"/>
      <c r="S195" s="51"/>
      <c r="T195" s="51"/>
      <c r="U195" s="51"/>
      <c r="V195" s="51"/>
      <c r="W195" s="51"/>
      <c r="X195" s="51"/>
      <c r="Y195" s="51"/>
      <c r="Z195" s="51"/>
      <c r="AA195" s="51"/>
      <c r="AB195" s="51"/>
      <c r="AC195" s="51"/>
      <c r="AD195" s="51"/>
      <c r="AE195" s="51"/>
    </row>
    <row r="196" spans="1:31">
      <c r="A196" s="51"/>
      <c r="B196" s="51"/>
      <c r="C196" s="51"/>
      <c r="D196" s="51"/>
      <c r="E196" s="51"/>
      <c r="F196" s="51"/>
      <c r="G196" s="51"/>
      <c r="H196" s="51"/>
      <c r="I196" s="51"/>
      <c r="J196" s="51"/>
      <c r="K196" s="51"/>
      <c r="L196" s="51"/>
      <c r="M196" s="51"/>
      <c r="N196" s="51"/>
      <c r="O196" s="51"/>
      <c r="P196" s="51"/>
      <c r="Q196" s="51"/>
      <c r="R196" s="51"/>
      <c r="S196" s="51"/>
      <c r="T196" s="51"/>
      <c r="U196" s="51"/>
      <c r="V196" s="51"/>
      <c r="W196" s="51"/>
      <c r="X196" s="51"/>
      <c r="Y196" s="51"/>
      <c r="Z196" s="51"/>
      <c r="AA196" s="51"/>
      <c r="AB196" s="51"/>
      <c r="AC196" s="51"/>
      <c r="AD196" s="51"/>
      <c r="AE196" s="51"/>
    </row>
    <row r="197" spans="1:31">
      <c r="A197" s="51"/>
      <c r="B197" s="51"/>
      <c r="C197" s="51"/>
      <c r="D197" s="51"/>
      <c r="E197" s="51"/>
      <c r="F197" s="51"/>
      <c r="G197" s="51"/>
      <c r="H197" s="51"/>
      <c r="I197" s="51"/>
      <c r="J197" s="51"/>
      <c r="K197" s="51"/>
      <c r="L197" s="51"/>
      <c r="M197" s="51"/>
      <c r="N197" s="51"/>
      <c r="O197" s="51"/>
      <c r="P197" s="51"/>
      <c r="Q197" s="51"/>
      <c r="R197" s="51"/>
      <c r="S197" s="51"/>
      <c r="T197" s="51"/>
      <c r="U197" s="51"/>
      <c r="V197" s="51"/>
      <c r="W197" s="51"/>
      <c r="X197" s="51"/>
      <c r="Y197" s="51"/>
      <c r="Z197" s="51"/>
      <c r="AA197" s="51"/>
      <c r="AB197" s="51"/>
      <c r="AC197" s="51"/>
      <c r="AD197" s="51"/>
      <c r="AE197" s="51"/>
    </row>
    <row r="198" spans="1:31">
      <c r="A198" s="51"/>
      <c r="B198" s="51"/>
      <c r="C198" s="51"/>
      <c r="D198" s="51"/>
      <c r="E198" s="51"/>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51"/>
    </row>
    <row r="199" spans="1:31">
      <c r="A199" s="51"/>
      <c r="B199" s="51"/>
      <c r="C199" s="51"/>
      <c r="D199" s="51"/>
      <c r="E199" s="51"/>
      <c r="F199" s="51"/>
      <c r="G199" s="51"/>
      <c r="H199" s="51"/>
      <c r="I199" s="51"/>
      <c r="J199" s="51"/>
      <c r="K199" s="51"/>
      <c r="L199" s="51"/>
      <c r="M199" s="51"/>
      <c r="N199" s="51"/>
      <c r="O199" s="51"/>
      <c r="P199" s="51"/>
      <c r="Q199" s="51"/>
      <c r="R199" s="51"/>
      <c r="S199" s="51"/>
      <c r="T199" s="51"/>
      <c r="U199" s="51"/>
      <c r="V199" s="51"/>
      <c r="W199" s="51"/>
      <c r="X199" s="51"/>
      <c r="Y199" s="51"/>
      <c r="Z199" s="51"/>
      <c r="AA199" s="51"/>
      <c r="AB199" s="51"/>
      <c r="AC199" s="51"/>
      <c r="AD199" s="51"/>
      <c r="AE199" s="51"/>
    </row>
    <row r="200" spans="1:31">
      <c r="A200" s="51"/>
      <c r="B200" s="51"/>
      <c r="C200" s="51"/>
      <c r="D200" s="51"/>
      <c r="E200" s="51"/>
      <c r="F200" s="51"/>
      <c r="G200" s="51"/>
      <c r="H200" s="51"/>
      <c r="I200" s="51"/>
      <c r="J200" s="51"/>
      <c r="K200" s="51"/>
      <c r="L200" s="51"/>
      <c r="M200" s="51"/>
      <c r="N200" s="51"/>
      <c r="O200" s="51"/>
      <c r="P200" s="51"/>
      <c r="Q200" s="51"/>
      <c r="R200" s="51"/>
      <c r="S200" s="51"/>
      <c r="T200" s="51"/>
      <c r="U200" s="51"/>
      <c r="V200" s="51"/>
      <c r="W200" s="51"/>
      <c r="X200" s="51"/>
      <c r="Y200" s="51"/>
      <c r="Z200" s="51"/>
      <c r="AA200" s="51"/>
      <c r="AB200" s="51"/>
      <c r="AC200" s="51"/>
      <c r="AD200" s="51"/>
      <c r="AE200" s="51"/>
    </row>
    <row r="201" spans="1:31">
      <c r="A201" s="51"/>
      <c r="B201" s="51"/>
      <c r="C201" s="51"/>
      <c r="D201" s="51"/>
      <c r="E201" s="51"/>
      <c r="F201" s="51"/>
      <c r="G201" s="51"/>
      <c r="H201" s="51"/>
      <c r="I201" s="51"/>
      <c r="J201" s="51"/>
      <c r="K201" s="51"/>
      <c r="L201" s="51"/>
      <c r="M201" s="51"/>
      <c r="N201" s="51"/>
      <c r="O201" s="51"/>
      <c r="P201" s="51"/>
      <c r="Q201" s="51"/>
      <c r="R201" s="51"/>
      <c r="S201" s="51"/>
      <c r="T201" s="51"/>
      <c r="U201" s="51"/>
      <c r="V201" s="51"/>
      <c r="W201" s="51"/>
      <c r="X201" s="51"/>
      <c r="Y201" s="51"/>
      <c r="Z201" s="51"/>
      <c r="AA201" s="51"/>
      <c r="AB201" s="51"/>
      <c r="AC201" s="51"/>
      <c r="AD201" s="51"/>
      <c r="AE201" s="51"/>
    </row>
    <row r="202" spans="1:31">
      <c r="A202" s="51"/>
      <c r="B202" s="51"/>
      <c r="C202" s="51"/>
      <c r="D202" s="51"/>
      <c r="E202" s="51"/>
      <c r="F202" s="51"/>
      <c r="G202" s="51"/>
      <c r="H202" s="51"/>
      <c r="I202" s="51"/>
      <c r="J202" s="51"/>
      <c r="K202" s="51"/>
      <c r="L202" s="51"/>
      <c r="M202" s="51"/>
      <c r="N202" s="51"/>
      <c r="O202" s="51"/>
      <c r="P202" s="51"/>
      <c r="Q202" s="51"/>
      <c r="R202" s="51"/>
      <c r="S202" s="51"/>
      <c r="T202" s="51"/>
      <c r="U202" s="51"/>
      <c r="V202" s="51"/>
      <c r="W202" s="51"/>
      <c r="X202" s="51"/>
      <c r="Y202" s="51"/>
      <c r="Z202" s="51"/>
      <c r="AA202" s="51"/>
      <c r="AB202" s="51"/>
      <c r="AC202" s="51"/>
      <c r="AD202" s="51"/>
      <c r="AE202" s="51"/>
    </row>
    <row r="203" spans="1:31">
      <c r="A203" s="51"/>
      <c r="B203" s="51"/>
      <c r="C203" s="51"/>
      <c r="D203" s="51"/>
      <c r="E203" s="51"/>
      <c r="F203" s="51"/>
      <c r="G203" s="51"/>
      <c r="H203" s="51"/>
      <c r="I203" s="51"/>
      <c r="J203" s="51"/>
      <c r="K203" s="51"/>
      <c r="L203" s="51"/>
      <c r="M203" s="51"/>
      <c r="N203" s="51"/>
      <c r="O203" s="51"/>
      <c r="P203" s="51"/>
      <c r="Q203" s="51"/>
      <c r="R203" s="51"/>
      <c r="S203" s="51"/>
      <c r="T203" s="51"/>
      <c r="U203" s="51"/>
      <c r="V203" s="51"/>
      <c r="W203" s="51"/>
      <c r="X203" s="51"/>
      <c r="Y203" s="51"/>
      <c r="Z203" s="51"/>
      <c r="AA203" s="51"/>
      <c r="AB203" s="51"/>
      <c r="AC203" s="51"/>
      <c r="AD203" s="51"/>
      <c r="AE203" s="51"/>
    </row>
    <row r="204" spans="1:31">
      <c r="A204" s="51"/>
      <c r="B204" s="51"/>
      <c r="C204" s="51"/>
      <c r="D204" s="51"/>
      <c r="E204" s="51"/>
      <c r="F204" s="51"/>
      <c r="G204" s="51"/>
      <c r="H204" s="51"/>
      <c r="I204" s="51"/>
      <c r="J204" s="51"/>
      <c r="K204" s="51"/>
      <c r="L204" s="51"/>
      <c r="M204" s="51"/>
      <c r="N204" s="51"/>
      <c r="O204" s="51"/>
      <c r="P204" s="51"/>
      <c r="Q204" s="51"/>
      <c r="R204" s="51"/>
      <c r="S204" s="51"/>
      <c r="T204" s="51"/>
      <c r="U204" s="51"/>
      <c r="V204" s="51"/>
      <c r="W204" s="51"/>
      <c r="X204" s="51"/>
      <c r="Y204" s="51"/>
      <c r="Z204" s="51"/>
      <c r="AA204" s="51"/>
      <c r="AB204" s="51"/>
      <c r="AC204" s="51"/>
      <c r="AD204" s="51"/>
      <c r="AE204" s="51"/>
    </row>
    <row r="205" spans="1:31">
      <c r="A205" s="51"/>
      <c r="B205" s="51"/>
      <c r="C205" s="51"/>
      <c r="D205" s="51"/>
      <c r="E205" s="51"/>
      <c r="F205" s="51"/>
      <c r="G205" s="51"/>
      <c r="H205" s="51"/>
      <c r="I205" s="51"/>
      <c r="J205" s="51"/>
      <c r="K205" s="51"/>
      <c r="L205" s="51"/>
      <c r="M205" s="51"/>
      <c r="N205" s="51"/>
      <c r="O205" s="51"/>
      <c r="P205" s="51"/>
      <c r="Q205" s="51"/>
      <c r="R205" s="51"/>
      <c r="S205" s="51"/>
      <c r="T205" s="51"/>
      <c r="U205" s="51"/>
      <c r="V205" s="51"/>
      <c r="W205" s="51"/>
      <c r="X205" s="51"/>
      <c r="Y205" s="51"/>
      <c r="Z205" s="51"/>
      <c r="AA205" s="51"/>
      <c r="AB205" s="51"/>
      <c r="AC205" s="51"/>
      <c r="AD205" s="51"/>
      <c r="AE205" s="51"/>
    </row>
    <row r="206" spans="1:31">
      <c r="A206" s="51"/>
      <c r="B206" s="51"/>
      <c r="C206" s="51"/>
      <c r="D206" s="51"/>
      <c r="E206" s="51"/>
      <c r="F206" s="51"/>
      <c r="G206" s="51"/>
      <c r="H206" s="51"/>
      <c r="I206" s="51"/>
      <c r="J206" s="51"/>
      <c r="K206" s="51"/>
      <c r="L206" s="51"/>
      <c r="M206" s="51"/>
      <c r="N206" s="51"/>
      <c r="O206" s="51"/>
      <c r="P206" s="51"/>
      <c r="Q206" s="51"/>
      <c r="R206" s="51"/>
      <c r="S206" s="51"/>
      <c r="T206" s="51"/>
      <c r="U206" s="51"/>
      <c r="V206" s="51"/>
      <c r="W206" s="51"/>
      <c r="X206" s="51"/>
      <c r="Y206" s="51"/>
      <c r="Z206" s="51"/>
      <c r="AA206" s="51"/>
      <c r="AB206" s="51"/>
      <c r="AC206" s="51"/>
      <c r="AD206" s="51"/>
      <c r="AE206" s="51"/>
    </row>
    <row r="207" spans="1:31">
      <c r="A207" s="51"/>
      <c r="B207" s="51"/>
      <c r="C207" s="51"/>
      <c r="D207" s="51"/>
      <c r="E207" s="51"/>
      <c r="F207" s="51"/>
      <c r="G207" s="51"/>
      <c r="H207" s="51"/>
      <c r="I207" s="51"/>
      <c r="J207" s="51"/>
      <c r="K207" s="51"/>
      <c r="L207" s="51"/>
      <c r="M207" s="51"/>
      <c r="N207" s="51"/>
      <c r="O207" s="51"/>
      <c r="P207" s="51"/>
      <c r="Q207" s="51"/>
      <c r="R207" s="51"/>
      <c r="S207" s="51"/>
      <c r="T207" s="51"/>
      <c r="U207" s="51"/>
      <c r="V207" s="51"/>
      <c r="W207" s="51"/>
      <c r="X207" s="51"/>
      <c r="Y207" s="51"/>
      <c r="Z207" s="51"/>
      <c r="AA207" s="51"/>
      <c r="AB207" s="51"/>
      <c r="AC207" s="51"/>
      <c r="AD207" s="51"/>
      <c r="AE207" s="51"/>
    </row>
    <row r="208" spans="1:31">
      <c r="A208" s="51"/>
      <c r="B208" s="51"/>
      <c r="C208" s="51"/>
      <c r="D208" s="51"/>
      <c r="E208" s="51"/>
      <c r="F208" s="51"/>
      <c r="G208" s="51"/>
      <c r="H208" s="51"/>
      <c r="I208" s="51"/>
      <c r="J208" s="51"/>
      <c r="K208" s="51"/>
      <c r="L208" s="51"/>
      <c r="M208" s="51"/>
      <c r="N208" s="51"/>
      <c r="O208" s="51"/>
      <c r="P208" s="51"/>
      <c r="Q208" s="51"/>
      <c r="R208" s="51"/>
      <c r="S208" s="51"/>
      <c r="T208" s="51"/>
      <c r="U208" s="51"/>
      <c r="V208" s="51"/>
      <c r="W208" s="51"/>
      <c r="X208" s="51"/>
      <c r="Y208" s="51"/>
      <c r="Z208" s="51"/>
      <c r="AA208" s="51"/>
      <c r="AB208" s="51"/>
      <c r="AC208" s="51"/>
      <c r="AD208" s="51"/>
      <c r="AE208" s="51"/>
    </row>
    <row r="209" spans="1:31">
      <c r="A209" s="51"/>
      <c r="B209" s="51"/>
      <c r="C209" s="51"/>
      <c r="D209" s="51"/>
      <c r="E209" s="51"/>
      <c r="F209" s="51"/>
      <c r="G209" s="51"/>
      <c r="H209" s="51"/>
      <c r="I209" s="51"/>
      <c r="J209" s="51"/>
      <c r="K209" s="51"/>
      <c r="L209" s="51"/>
      <c r="M209" s="51"/>
      <c r="N209" s="51"/>
      <c r="O209" s="51"/>
      <c r="P209" s="51"/>
      <c r="Q209" s="51"/>
      <c r="R209" s="51"/>
      <c r="S209" s="51"/>
      <c r="T209" s="51"/>
      <c r="U209" s="51"/>
      <c r="V209" s="51"/>
      <c r="W209" s="51"/>
      <c r="X209" s="51"/>
      <c r="Y209" s="51"/>
      <c r="Z209" s="51"/>
      <c r="AA209" s="51"/>
      <c r="AB209" s="51"/>
      <c r="AC209" s="51"/>
      <c r="AD209" s="51"/>
      <c r="AE209" s="51"/>
    </row>
    <row r="210" spans="1:31">
      <c r="A210" s="51"/>
      <c r="B210" s="51"/>
      <c r="C210" s="51"/>
      <c r="D210" s="51"/>
      <c r="E210" s="51"/>
      <c r="F210" s="51"/>
      <c r="G210" s="51"/>
      <c r="H210" s="51"/>
      <c r="I210" s="51"/>
      <c r="J210" s="51"/>
      <c r="K210" s="51"/>
      <c r="L210" s="51"/>
      <c r="M210" s="51"/>
      <c r="N210" s="51"/>
      <c r="O210" s="51"/>
      <c r="P210" s="51"/>
      <c r="Q210" s="51"/>
      <c r="R210" s="51"/>
      <c r="S210" s="51"/>
      <c r="T210" s="51"/>
      <c r="U210" s="51"/>
      <c r="V210" s="51"/>
      <c r="W210" s="51"/>
      <c r="X210" s="51"/>
      <c r="Y210" s="51"/>
      <c r="Z210" s="51"/>
      <c r="AA210" s="51"/>
      <c r="AB210" s="51"/>
      <c r="AC210" s="51"/>
      <c r="AD210" s="51"/>
      <c r="AE210" s="51"/>
    </row>
    <row r="211" spans="1:31">
      <c r="A211" s="51"/>
      <c r="B211" s="51"/>
      <c r="C211" s="51"/>
      <c r="D211" s="51"/>
      <c r="E211" s="51"/>
      <c r="F211" s="51"/>
      <c r="G211" s="51"/>
      <c r="H211" s="51"/>
      <c r="I211" s="51"/>
      <c r="J211" s="51"/>
      <c r="K211" s="51"/>
      <c r="L211" s="51"/>
      <c r="M211" s="51"/>
      <c r="N211" s="51"/>
      <c r="O211" s="51"/>
      <c r="P211" s="51"/>
      <c r="Q211" s="51"/>
      <c r="R211" s="51"/>
      <c r="S211" s="51"/>
      <c r="T211" s="51"/>
      <c r="U211" s="51"/>
      <c r="V211" s="51"/>
      <c r="W211" s="51"/>
      <c r="X211" s="51"/>
      <c r="Y211" s="51"/>
      <c r="Z211" s="51"/>
      <c r="AA211" s="51"/>
      <c r="AB211" s="51"/>
      <c r="AC211" s="51"/>
      <c r="AD211" s="51"/>
      <c r="AE211" s="51"/>
    </row>
    <row r="212" spans="1:31">
      <c r="A212" s="51"/>
      <c r="B212" s="51"/>
      <c r="C212" s="51"/>
      <c r="D212" s="51"/>
      <c r="E212" s="51"/>
      <c r="F212" s="51"/>
      <c r="G212" s="51"/>
      <c r="H212" s="51"/>
      <c r="I212" s="51"/>
      <c r="J212" s="51"/>
      <c r="K212" s="51"/>
      <c r="L212" s="51"/>
      <c r="M212" s="51"/>
      <c r="N212" s="51"/>
      <c r="O212" s="51"/>
      <c r="P212" s="51"/>
      <c r="Q212" s="51"/>
      <c r="R212" s="51"/>
      <c r="S212" s="51"/>
      <c r="T212" s="51"/>
      <c r="U212" s="51"/>
      <c r="V212" s="51"/>
      <c r="W212" s="51"/>
      <c r="X212" s="51"/>
      <c r="Y212" s="51"/>
      <c r="Z212" s="51"/>
      <c r="AA212" s="51"/>
      <c r="AB212" s="51"/>
      <c r="AC212" s="51"/>
      <c r="AD212" s="51"/>
      <c r="AE212" s="51"/>
    </row>
    <row r="213" spans="1:31">
      <c r="A213" s="51"/>
      <c r="B213" s="51"/>
      <c r="C213" s="51"/>
      <c r="D213" s="51"/>
      <c r="E213" s="51"/>
      <c r="F213" s="51"/>
      <c r="G213" s="51"/>
      <c r="H213" s="51"/>
      <c r="I213" s="51"/>
      <c r="J213" s="51"/>
      <c r="K213" s="51"/>
      <c r="L213" s="51"/>
      <c r="M213" s="51"/>
      <c r="N213" s="51"/>
      <c r="O213" s="51"/>
      <c r="P213" s="51"/>
      <c r="Q213" s="51"/>
      <c r="R213" s="51"/>
      <c r="S213" s="51"/>
      <c r="T213" s="51"/>
      <c r="U213" s="51"/>
      <c r="V213" s="51"/>
      <c r="W213" s="51"/>
      <c r="X213" s="51"/>
      <c r="Y213" s="51"/>
      <c r="Z213" s="51"/>
      <c r="AA213" s="51"/>
      <c r="AB213" s="51"/>
      <c r="AC213" s="51"/>
      <c r="AD213" s="51"/>
      <c r="AE213" s="51"/>
    </row>
    <row r="214" spans="1:31">
      <c r="A214" s="51"/>
      <c r="B214" s="51"/>
      <c r="C214" s="51"/>
      <c r="D214" s="51"/>
      <c r="E214" s="51"/>
      <c r="F214" s="51"/>
      <c r="G214" s="51"/>
      <c r="H214" s="51"/>
      <c r="I214" s="51"/>
      <c r="J214" s="51"/>
      <c r="K214" s="51"/>
      <c r="L214" s="51"/>
      <c r="M214" s="51"/>
      <c r="N214" s="51"/>
      <c r="O214" s="51"/>
      <c r="P214" s="51"/>
      <c r="Q214" s="51"/>
      <c r="R214" s="51"/>
      <c r="S214" s="51"/>
      <c r="T214" s="51"/>
      <c r="U214" s="51"/>
      <c r="V214" s="51"/>
      <c r="W214" s="51"/>
      <c r="X214" s="51"/>
      <c r="Y214" s="51"/>
      <c r="Z214" s="51"/>
      <c r="AA214" s="51"/>
      <c r="AB214" s="51"/>
      <c r="AC214" s="51"/>
      <c r="AD214" s="51"/>
      <c r="AE214" s="51"/>
    </row>
    <row r="215" spans="1:31">
      <c r="A215" s="51"/>
      <c r="B215" s="51"/>
      <c r="C215" s="51"/>
      <c r="D215" s="51"/>
      <c r="E215" s="51"/>
      <c r="F215" s="51"/>
      <c r="G215" s="51"/>
      <c r="H215" s="51"/>
      <c r="I215" s="51"/>
      <c r="J215" s="51"/>
      <c r="K215" s="51"/>
      <c r="L215" s="51"/>
      <c r="M215" s="51"/>
      <c r="N215" s="51"/>
      <c r="O215" s="51"/>
      <c r="P215" s="51"/>
      <c r="Q215" s="51"/>
      <c r="R215" s="51"/>
      <c r="S215" s="51"/>
      <c r="T215" s="51"/>
      <c r="U215" s="51"/>
      <c r="V215" s="51"/>
      <c r="W215" s="51"/>
      <c r="X215" s="51"/>
      <c r="Y215" s="51"/>
      <c r="Z215" s="51"/>
      <c r="AA215" s="51"/>
      <c r="AB215" s="51"/>
      <c r="AC215" s="51"/>
      <c r="AD215" s="51"/>
      <c r="AE215" s="51"/>
    </row>
    <row r="216" spans="1:31">
      <c r="A216" s="51"/>
      <c r="B216" s="51"/>
      <c r="C216" s="51"/>
      <c r="D216" s="51"/>
      <c r="E216" s="51"/>
      <c r="F216" s="51"/>
      <c r="G216" s="51"/>
      <c r="H216" s="51"/>
      <c r="I216" s="51"/>
      <c r="J216" s="51"/>
      <c r="K216" s="51"/>
      <c r="L216" s="51"/>
      <c r="M216" s="51"/>
      <c r="N216" s="51"/>
      <c r="O216" s="51"/>
      <c r="P216" s="51"/>
      <c r="Q216" s="51"/>
      <c r="R216" s="51"/>
      <c r="S216" s="51"/>
      <c r="T216" s="51"/>
      <c r="U216" s="51"/>
      <c r="V216" s="51"/>
      <c r="W216" s="51"/>
      <c r="X216" s="51"/>
      <c r="Y216" s="51"/>
      <c r="Z216" s="51"/>
      <c r="AA216" s="51"/>
      <c r="AB216" s="51"/>
      <c r="AC216" s="51"/>
      <c r="AD216" s="51"/>
      <c r="AE216" s="51"/>
    </row>
    <row r="217" spans="1:31">
      <c r="A217" s="51"/>
      <c r="B217" s="51"/>
      <c r="C217" s="51"/>
      <c r="D217" s="51"/>
      <c r="E217" s="51"/>
      <c r="F217" s="51"/>
      <c r="G217" s="51"/>
      <c r="H217" s="51"/>
      <c r="I217" s="51"/>
      <c r="J217" s="51"/>
      <c r="K217" s="51"/>
      <c r="L217" s="51"/>
      <c r="M217" s="51"/>
      <c r="N217" s="51"/>
      <c r="O217" s="51"/>
      <c r="P217" s="51"/>
      <c r="Q217" s="51"/>
      <c r="R217" s="51"/>
      <c r="S217" s="51"/>
      <c r="T217" s="51"/>
      <c r="U217" s="51"/>
      <c r="V217" s="51"/>
      <c r="W217" s="51"/>
      <c r="X217" s="51"/>
      <c r="Y217" s="51"/>
      <c r="Z217" s="51"/>
      <c r="AA217" s="51"/>
      <c r="AB217" s="51"/>
      <c r="AC217" s="51"/>
      <c r="AD217" s="51"/>
      <c r="AE217" s="51"/>
    </row>
    <row r="218" spans="1:31">
      <c r="A218" s="51"/>
      <c r="B218" s="51"/>
      <c r="C218" s="51"/>
      <c r="D218" s="51"/>
      <c r="E218" s="51"/>
      <c r="F218" s="51"/>
      <c r="G218" s="51"/>
      <c r="H218" s="51"/>
      <c r="I218" s="51"/>
      <c r="J218" s="51"/>
      <c r="K218" s="51"/>
      <c r="L218" s="51"/>
      <c r="M218" s="51"/>
      <c r="N218" s="51"/>
      <c r="O218" s="51"/>
      <c r="P218" s="51"/>
      <c r="Q218" s="51"/>
      <c r="R218" s="51"/>
      <c r="S218" s="51"/>
      <c r="T218" s="51"/>
      <c r="U218" s="51"/>
      <c r="V218" s="51"/>
      <c r="W218" s="51"/>
      <c r="X218" s="51"/>
      <c r="Y218" s="51"/>
      <c r="Z218" s="51"/>
      <c r="AA218" s="51"/>
      <c r="AB218" s="51"/>
      <c r="AC218" s="51"/>
      <c r="AD218" s="51"/>
      <c r="AE218" s="51"/>
    </row>
    <row r="219" spans="1:31">
      <c r="A219" s="51"/>
      <c r="B219" s="51"/>
      <c r="C219" s="51"/>
      <c r="D219" s="51"/>
      <c r="E219" s="51"/>
      <c r="F219" s="51"/>
      <c r="G219" s="51"/>
      <c r="H219" s="51"/>
      <c r="I219" s="51"/>
      <c r="J219" s="51"/>
      <c r="K219" s="51"/>
      <c r="L219" s="51"/>
      <c r="M219" s="51"/>
      <c r="N219" s="51"/>
      <c r="O219" s="51"/>
      <c r="P219" s="51"/>
      <c r="Q219" s="51"/>
      <c r="R219" s="51"/>
      <c r="S219" s="51"/>
      <c r="T219" s="51"/>
      <c r="U219" s="51"/>
      <c r="V219" s="51"/>
      <c r="W219" s="51"/>
      <c r="X219" s="51"/>
      <c r="Y219" s="51"/>
      <c r="Z219" s="51"/>
      <c r="AA219" s="51"/>
      <c r="AB219" s="51"/>
      <c r="AC219" s="51"/>
      <c r="AD219" s="51"/>
      <c r="AE219" s="51"/>
    </row>
    <row r="220" spans="1:31">
      <c r="A220" s="51"/>
      <c r="B220" s="51"/>
      <c r="C220" s="51"/>
      <c r="D220" s="51"/>
      <c r="E220" s="51"/>
      <c r="F220" s="51"/>
      <c r="G220" s="51"/>
      <c r="H220" s="51"/>
      <c r="I220" s="51"/>
      <c r="J220" s="51"/>
      <c r="K220" s="51"/>
      <c r="L220" s="51"/>
      <c r="M220" s="51"/>
      <c r="N220" s="51"/>
      <c r="O220" s="51"/>
      <c r="P220" s="51"/>
      <c r="Q220" s="51"/>
      <c r="R220" s="51"/>
      <c r="S220" s="51"/>
      <c r="T220" s="51"/>
      <c r="U220" s="51"/>
      <c r="V220" s="51"/>
      <c r="W220" s="51"/>
      <c r="X220" s="51"/>
      <c r="Y220" s="51"/>
      <c r="Z220" s="51"/>
      <c r="AA220" s="51"/>
      <c r="AB220" s="51"/>
      <c r="AC220" s="51"/>
      <c r="AD220" s="51"/>
      <c r="AE220" s="51"/>
    </row>
    <row r="221" spans="1:31">
      <c r="A221" s="51"/>
      <c r="B221" s="51"/>
      <c r="C221" s="51"/>
      <c r="D221" s="51"/>
      <c r="E221" s="51"/>
      <c r="F221" s="51"/>
      <c r="G221" s="51"/>
      <c r="H221" s="51"/>
      <c r="I221" s="51"/>
      <c r="J221" s="51"/>
      <c r="K221" s="51"/>
      <c r="L221" s="51"/>
      <c r="M221" s="51"/>
      <c r="N221" s="51"/>
      <c r="O221" s="51"/>
      <c r="P221" s="51"/>
      <c r="Q221" s="51"/>
      <c r="R221" s="51"/>
      <c r="S221" s="51"/>
      <c r="T221" s="51"/>
      <c r="U221" s="51"/>
      <c r="V221" s="51"/>
      <c r="W221" s="51"/>
      <c r="X221" s="51"/>
      <c r="Y221" s="51"/>
      <c r="Z221" s="51"/>
      <c r="AA221" s="51"/>
      <c r="AB221" s="51"/>
      <c r="AC221" s="51"/>
      <c r="AD221" s="51"/>
      <c r="AE221" s="51"/>
    </row>
    <row r="222" spans="1:31">
      <c r="A222" s="51"/>
      <c r="B222" s="51"/>
      <c r="C222" s="51"/>
      <c r="D222" s="51"/>
      <c r="E222" s="51"/>
      <c r="F222" s="51"/>
      <c r="G222" s="51"/>
      <c r="H222" s="51"/>
      <c r="I222" s="51"/>
      <c r="J222" s="51"/>
      <c r="K222" s="51"/>
      <c r="L222" s="51"/>
      <c r="M222" s="51"/>
      <c r="N222" s="51"/>
      <c r="O222" s="51"/>
      <c r="P222" s="51"/>
      <c r="Q222" s="51"/>
      <c r="R222" s="51"/>
      <c r="S222" s="51"/>
      <c r="T222" s="51"/>
      <c r="U222" s="51"/>
      <c r="V222" s="51"/>
      <c r="W222" s="51"/>
      <c r="X222" s="51"/>
      <c r="Y222" s="51"/>
      <c r="Z222" s="51"/>
      <c r="AA222" s="51"/>
      <c r="AB222" s="51"/>
      <c r="AC222" s="51"/>
      <c r="AD222" s="51"/>
      <c r="AE222" s="51"/>
    </row>
    <row r="223" spans="1:31">
      <c r="A223" s="51"/>
      <c r="B223" s="51"/>
      <c r="C223" s="51"/>
      <c r="D223" s="51"/>
      <c r="E223" s="51"/>
      <c r="F223" s="51"/>
      <c r="G223" s="51"/>
      <c r="H223" s="51"/>
      <c r="I223" s="51"/>
      <c r="J223" s="51"/>
      <c r="K223" s="51"/>
      <c r="L223" s="51"/>
      <c r="M223" s="51"/>
      <c r="N223" s="51"/>
      <c r="O223" s="51"/>
      <c r="P223" s="51"/>
      <c r="Q223" s="51"/>
      <c r="R223" s="51"/>
      <c r="S223" s="51"/>
      <c r="T223" s="51"/>
      <c r="U223" s="51"/>
      <c r="V223" s="51"/>
      <c r="W223" s="51"/>
      <c r="X223" s="51"/>
      <c r="Y223" s="51"/>
      <c r="Z223" s="51"/>
      <c r="AA223" s="51"/>
      <c r="AB223" s="51"/>
      <c r="AC223" s="51"/>
      <c r="AD223" s="51"/>
      <c r="AE223" s="51"/>
    </row>
    <row r="224" spans="1:31">
      <c r="A224" s="51"/>
      <c r="B224" s="51"/>
      <c r="C224" s="51"/>
      <c r="D224" s="51"/>
      <c r="E224" s="51"/>
      <c r="F224" s="51"/>
      <c r="G224" s="51"/>
      <c r="H224" s="51"/>
      <c r="I224" s="51"/>
      <c r="J224" s="51"/>
      <c r="K224" s="51"/>
      <c r="L224" s="51"/>
      <c r="M224" s="51"/>
      <c r="N224" s="51"/>
      <c r="O224" s="51"/>
      <c r="P224" s="51"/>
      <c r="Q224" s="51"/>
      <c r="R224" s="51"/>
      <c r="S224" s="51"/>
      <c r="T224" s="51"/>
      <c r="U224" s="51"/>
      <c r="V224" s="51"/>
      <c r="W224" s="51"/>
      <c r="X224" s="51"/>
      <c r="Y224" s="51"/>
      <c r="Z224" s="51"/>
      <c r="AA224" s="51"/>
      <c r="AB224" s="51"/>
      <c r="AC224" s="51"/>
      <c r="AD224" s="51"/>
      <c r="AE224" s="51"/>
    </row>
    <row r="225" spans="1:31">
      <c r="A225" s="51"/>
      <c r="B225" s="51"/>
      <c r="C225" s="51"/>
      <c r="D225" s="51"/>
      <c r="E225" s="51"/>
      <c r="F225" s="51"/>
      <c r="G225" s="51"/>
      <c r="H225" s="51"/>
      <c r="I225" s="51"/>
      <c r="J225" s="51"/>
      <c r="K225" s="51"/>
      <c r="L225" s="51"/>
      <c r="M225" s="51"/>
      <c r="N225" s="51"/>
      <c r="O225" s="51"/>
      <c r="P225" s="51"/>
      <c r="Q225" s="51"/>
      <c r="R225" s="51"/>
      <c r="S225" s="51"/>
      <c r="T225" s="51"/>
      <c r="U225" s="51"/>
      <c r="V225" s="51"/>
      <c r="W225" s="51"/>
      <c r="X225" s="51"/>
      <c r="Y225" s="51"/>
      <c r="Z225" s="51"/>
      <c r="AA225" s="51"/>
      <c r="AB225" s="51"/>
      <c r="AC225" s="51"/>
      <c r="AD225" s="51"/>
      <c r="AE225" s="51"/>
    </row>
    <row r="226" spans="1:31">
      <c r="A226" s="51"/>
      <c r="B226" s="51"/>
      <c r="C226" s="51"/>
      <c r="D226" s="51"/>
      <c r="E226" s="51"/>
      <c r="F226" s="51"/>
      <c r="G226" s="51"/>
      <c r="H226" s="51"/>
      <c r="I226" s="51"/>
      <c r="J226" s="51"/>
      <c r="K226" s="51"/>
      <c r="L226" s="51"/>
      <c r="M226" s="51"/>
      <c r="N226" s="51"/>
      <c r="O226" s="51"/>
      <c r="P226" s="51"/>
      <c r="Q226" s="51"/>
      <c r="R226" s="51"/>
      <c r="S226" s="51"/>
      <c r="T226" s="51"/>
      <c r="U226" s="51"/>
      <c r="V226" s="51"/>
      <c r="W226" s="51"/>
      <c r="X226" s="51"/>
      <c r="Y226" s="51"/>
      <c r="Z226" s="51"/>
      <c r="AA226" s="51"/>
      <c r="AB226" s="51"/>
      <c r="AC226" s="51"/>
      <c r="AD226" s="51"/>
      <c r="AE226" s="51"/>
    </row>
    <row r="227" spans="1:31">
      <c r="A227" s="51"/>
      <c r="B227" s="51"/>
      <c r="C227" s="51"/>
      <c r="D227" s="51"/>
      <c r="E227" s="51"/>
      <c r="F227" s="51"/>
      <c r="G227" s="51"/>
      <c r="H227" s="51"/>
      <c r="I227" s="51"/>
      <c r="J227" s="51"/>
      <c r="K227" s="51"/>
      <c r="L227" s="51"/>
      <c r="M227" s="51"/>
      <c r="N227" s="51"/>
      <c r="O227" s="51"/>
      <c r="P227" s="51"/>
      <c r="Q227" s="51"/>
      <c r="R227" s="51"/>
      <c r="S227" s="51"/>
      <c r="T227" s="51"/>
      <c r="U227" s="51"/>
      <c r="V227" s="51"/>
      <c r="W227" s="51"/>
      <c r="X227" s="51"/>
      <c r="Y227" s="51"/>
      <c r="Z227" s="51"/>
      <c r="AA227" s="51"/>
      <c r="AB227" s="51"/>
      <c r="AC227" s="51"/>
      <c r="AD227" s="51"/>
      <c r="AE227" s="51"/>
    </row>
    <row r="228" spans="1:31">
      <c r="A228" s="51"/>
      <c r="B228" s="51"/>
      <c r="C228" s="51"/>
      <c r="D228" s="51"/>
      <c r="E228" s="51"/>
      <c r="F228" s="51"/>
      <c r="G228" s="51"/>
      <c r="H228" s="51"/>
      <c r="I228" s="51"/>
      <c r="J228" s="51"/>
      <c r="K228" s="51"/>
      <c r="L228" s="51"/>
      <c r="M228" s="51"/>
      <c r="N228" s="51"/>
      <c r="O228" s="51"/>
      <c r="P228" s="51"/>
      <c r="Q228" s="51"/>
      <c r="R228" s="51"/>
      <c r="S228" s="51"/>
      <c r="T228" s="51"/>
      <c r="U228" s="51"/>
      <c r="V228" s="51"/>
      <c r="W228" s="51"/>
      <c r="X228" s="51"/>
      <c r="Y228" s="51"/>
      <c r="Z228" s="51"/>
      <c r="AA228" s="51"/>
      <c r="AB228" s="51"/>
      <c r="AC228" s="51"/>
      <c r="AD228" s="51"/>
      <c r="AE228" s="51"/>
    </row>
    <row r="229" spans="1:31">
      <c r="A229" s="51"/>
      <c r="B229" s="51"/>
      <c r="C229" s="51"/>
      <c r="D229" s="51"/>
      <c r="E229" s="51"/>
      <c r="F229" s="51"/>
      <c r="G229" s="51"/>
      <c r="H229" s="51"/>
      <c r="I229" s="51"/>
      <c r="J229" s="51"/>
      <c r="K229" s="51"/>
      <c r="L229" s="51"/>
      <c r="M229" s="51"/>
      <c r="N229" s="51"/>
      <c r="O229" s="51"/>
      <c r="P229" s="51"/>
      <c r="Q229" s="51"/>
      <c r="R229" s="51"/>
      <c r="S229" s="51"/>
      <c r="T229" s="51"/>
      <c r="U229" s="51"/>
      <c r="V229" s="51"/>
      <c r="W229" s="51"/>
      <c r="X229" s="51"/>
      <c r="Y229" s="51"/>
      <c r="Z229" s="51"/>
      <c r="AA229" s="51"/>
      <c r="AB229" s="51"/>
      <c r="AC229" s="51"/>
      <c r="AD229" s="51"/>
      <c r="AE229" s="51"/>
    </row>
    <row r="230" spans="1:31">
      <c r="A230" s="51"/>
      <c r="B230" s="51"/>
      <c r="C230" s="51"/>
      <c r="D230" s="51"/>
      <c r="E230" s="51"/>
      <c r="F230" s="51"/>
      <c r="G230" s="51"/>
      <c r="H230" s="51"/>
      <c r="I230" s="51"/>
      <c r="J230" s="51"/>
      <c r="K230" s="51"/>
      <c r="L230" s="51"/>
      <c r="M230" s="51"/>
      <c r="N230" s="51"/>
      <c r="O230" s="51"/>
      <c r="P230" s="51"/>
      <c r="Q230" s="51"/>
      <c r="R230" s="51"/>
      <c r="S230" s="51"/>
      <c r="T230" s="51"/>
      <c r="U230" s="51"/>
      <c r="V230" s="51"/>
      <c r="W230" s="51"/>
      <c r="X230" s="51"/>
      <c r="Y230" s="51"/>
      <c r="Z230" s="51"/>
      <c r="AA230" s="51"/>
      <c r="AB230" s="51"/>
      <c r="AC230" s="51"/>
      <c r="AD230" s="51"/>
      <c r="AE230" s="51"/>
    </row>
    <row r="231" spans="1:31">
      <c r="A231" s="51"/>
      <c r="B231" s="51"/>
      <c r="C231" s="51"/>
      <c r="D231" s="51"/>
      <c r="E231" s="51"/>
      <c r="F231" s="51"/>
      <c r="G231" s="51"/>
      <c r="H231" s="51"/>
      <c r="I231" s="51"/>
      <c r="J231" s="51"/>
      <c r="K231" s="51"/>
      <c r="L231" s="51"/>
      <c r="M231" s="51"/>
      <c r="N231" s="51"/>
      <c r="O231" s="51"/>
      <c r="P231" s="51"/>
      <c r="Q231" s="51"/>
      <c r="R231" s="51"/>
      <c r="S231" s="51"/>
      <c r="T231" s="51"/>
      <c r="U231" s="51"/>
      <c r="V231" s="51"/>
      <c r="W231" s="51"/>
      <c r="X231" s="51"/>
      <c r="Y231" s="51"/>
      <c r="Z231" s="51"/>
      <c r="AA231" s="51"/>
      <c r="AB231" s="51"/>
      <c r="AC231" s="51"/>
      <c r="AD231" s="51"/>
      <c r="AE231" s="51"/>
    </row>
    <row r="232" spans="1:31">
      <c r="A232" s="51"/>
      <c r="B232" s="51"/>
      <c r="C232" s="51"/>
      <c r="D232" s="51"/>
      <c r="E232" s="51"/>
      <c r="F232" s="51"/>
      <c r="G232" s="51"/>
      <c r="H232" s="51"/>
      <c r="I232" s="51"/>
      <c r="J232" s="51"/>
      <c r="K232" s="51"/>
      <c r="L232" s="51"/>
      <c r="M232" s="51"/>
      <c r="N232" s="51"/>
      <c r="O232" s="51"/>
      <c r="P232" s="51"/>
      <c r="Q232" s="51"/>
      <c r="R232" s="51"/>
      <c r="S232" s="51"/>
      <c r="T232" s="51"/>
      <c r="U232" s="51"/>
      <c r="V232" s="51"/>
      <c r="W232" s="51"/>
      <c r="X232" s="51"/>
      <c r="Y232" s="51"/>
      <c r="Z232" s="51"/>
      <c r="AA232" s="51"/>
      <c r="AB232" s="51"/>
      <c r="AC232" s="51"/>
      <c r="AD232" s="51"/>
      <c r="AE232" s="51"/>
    </row>
    <row r="233" spans="1:31">
      <c r="A233" s="51"/>
      <c r="B233" s="51"/>
      <c r="C233" s="51"/>
      <c r="D233" s="51"/>
      <c r="E233" s="51"/>
      <c r="F233" s="51"/>
      <c r="G233" s="51"/>
      <c r="H233" s="51"/>
      <c r="I233" s="51"/>
      <c r="J233" s="51"/>
      <c r="K233" s="51"/>
      <c r="L233" s="51"/>
      <c r="M233" s="51"/>
      <c r="N233" s="51"/>
      <c r="O233" s="51"/>
      <c r="P233" s="51"/>
      <c r="Q233" s="51"/>
      <c r="R233" s="51"/>
      <c r="S233" s="51"/>
      <c r="T233" s="51"/>
      <c r="U233" s="51"/>
      <c r="V233" s="51"/>
      <c r="W233" s="51"/>
      <c r="X233" s="51"/>
      <c r="Y233" s="51"/>
      <c r="Z233" s="51"/>
      <c r="AA233" s="51"/>
      <c r="AB233" s="51"/>
      <c r="AC233" s="51"/>
      <c r="AD233" s="51"/>
      <c r="AE233" s="51"/>
    </row>
    <row r="234" spans="1:31">
      <c r="A234" s="51"/>
      <c r="B234" s="51"/>
      <c r="C234" s="51"/>
      <c r="D234" s="51"/>
      <c r="E234" s="51"/>
      <c r="F234" s="51"/>
      <c r="G234" s="51"/>
      <c r="H234" s="51"/>
      <c r="I234" s="51"/>
      <c r="J234" s="51"/>
      <c r="K234" s="51"/>
      <c r="L234" s="51"/>
      <c r="M234" s="51"/>
      <c r="N234" s="51"/>
      <c r="O234" s="51"/>
      <c r="P234" s="51"/>
      <c r="Q234" s="51"/>
      <c r="R234" s="51"/>
      <c r="S234" s="51"/>
      <c r="T234" s="51"/>
      <c r="U234" s="51"/>
      <c r="V234" s="51"/>
      <c r="W234" s="51"/>
      <c r="X234" s="51"/>
      <c r="Y234" s="51"/>
      <c r="Z234" s="51"/>
      <c r="AA234" s="51"/>
      <c r="AB234" s="51"/>
      <c r="AC234" s="51"/>
      <c r="AD234" s="51"/>
      <c r="AE234" s="51"/>
    </row>
    <row r="235" spans="1:31">
      <c r="A235" s="51"/>
      <c r="B235" s="51"/>
      <c r="C235" s="51"/>
      <c r="D235" s="51"/>
      <c r="E235" s="51"/>
      <c r="F235" s="51"/>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c r="AD235" s="51"/>
      <c r="AE235" s="51"/>
    </row>
    <row r="236" spans="1:31">
      <c r="A236" s="51"/>
      <c r="B236" s="51"/>
      <c r="C236" s="51"/>
      <c r="D236" s="51"/>
      <c r="E236" s="51"/>
      <c r="F236" s="51"/>
      <c r="G236" s="51"/>
      <c r="H236" s="51"/>
      <c r="I236" s="51"/>
      <c r="J236" s="51"/>
      <c r="K236" s="51"/>
      <c r="L236" s="51"/>
      <c r="M236" s="51"/>
      <c r="N236" s="51"/>
      <c r="O236" s="51"/>
      <c r="P236" s="51"/>
      <c r="Q236" s="51"/>
      <c r="R236" s="51"/>
      <c r="S236" s="51"/>
      <c r="T236" s="51"/>
      <c r="U236" s="51"/>
      <c r="V236" s="51"/>
      <c r="W236" s="51"/>
      <c r="X236" s="51"/>
      <c r="Y236" s="51"/>
      <c r="Z236" s="51"/>
      <c r="AA236" s="51"/>
      <c r="AB236" s="51"/>
      <c r="AC236" s="51"/>
      <c r="AD236" s="51"/>
      <c r="AE236" s="51"/>
    </row>
    <row r="237" spans="1:31">
      <c r="A237" s="51"/>
      <c r="B237" s="51"/>
      <c r="C237" s="51"/>
      <c r="D237" s="51"/>
      <c r="E237" s="51"/>
      <c r="F237" s="51"/>
      <c r="G237" s="51"/>
      <c r="H237" s="51"/>
      <c r="I237" s="51"/>
      <c r="J237" s="51"/>
      <c r="K237" s="51"/>
      <c r="L237" s="51"/>
      <c r="M237" s="51"/>
      <c r="N237" s="51"/>
      <c r="O237" s="51"/>
      <c r="P237" s="51"/>
      <c r="Q237" s="51"/>
      <c r="R237" s="51"/>
      <c r="S237" s="51"/>
      <c r="T237" s="51"/>
      <c r="U237" s="51"/>
      <c r="V237" s="51"/>
      <c r="W237" s="51"/>
      <c r="X237" s="51"/>
      <c r="Y237" s="51"/>
      <c r="Z237" s="51"/>
      <c r="AA237" s="51"/>
      <c r="AB237" s="51"/>
      <c r="AC237" s="51"/>
      <c r="AD237" s="51"/>
      <c r="AE237" s="51"/>
    </row>
    <row r="238" spans="1:31">
      <c r="A238" s="51"/>
      <c r="B238" s="51"/>
      <c r="C238" s="51"/>
      <c r="D238" s="51"/>
      <c r="E238" s="51"/>
      <c r="F238" s="51"/>
      <c r="G238" s="51"/>
      <c r="H238" s="51"/>
      <c r="I238" s="51"/>
      <c r="J238" s="51"/>
      <c r="K238" s="51"/>
      <c r="L238" s="51"/>
      <c r="M238" s="51"/>
      <c r="N238" s="51"/>
      <c r="O238" s="51"/>
      <c r="P238" s="51"/>
      <c r="Q238" s="51"/>
      <c r="R238" s="51"/>
      <c r="S238" s="51"/>
      <c r="T238" s="51"/>
      <c r="U238" s="51"/>
      <c r="V238" s="51"/>
      <c r="W238" s="51"/>
      <c r="X238" s="51"/>
      <c r="Y238" s="51"/>
      <c r="Z238" s="51"/>
      <c r="AA238" s="51"/>
      <c r="AB238" s="51"/>
      <c r="AC238" s="51"/>
      <c r="AD238" s="51"/>
      <c r="AE238" s="51"/>
    </row>
    <row r="239" spans="1:31">
      <c r="A239" s="51"/>
      <c r="B239" s="51"/>
      <c r="C239" s="51"/>
      <c r="D239" s="51"/>
      <c r="E239" s="51"/>
      <c r="F239" s="51"/>
      <c r="G239" s="51"/>
      <c r="H239" s="51"/>
      <c r="I239" s="51"/>
      <c r="J239" s="51"/>
      <c r="K239" s="51"/>
      <c r="L239" s="51"/>
      <c r="M239" s="51"/>
      <c r="N239" s="51"/>
      <c r="O239" s="51"/>
      <c r="P239" s="51"/>
      <c r="Q239" s="51"/>
      <c r="R239" s="51"/>
      <c r="S239" s="51"/>
      <c r="T239" s="51"/>
      <c r="U239" s="51"/>
      <c r="V239" s="51"/>
      <c r="W239" s="51"/>
      <c r="X239" s="51"/>
      <c r="Y239" s="51"/>
      <c r="Z239" s="51"/>
      <c r="AA239" s="51"/>
      <c r="AB239" s="51"/>
      <c r="AC239" s="51"/>
      <c r="AD239" s="51"/>
      <c r="AE239" s="51"/>
    </row>
    <row r="240" spans="1:31">
      <c r="A240" s="51"/>
      <c r="B240" s="51"/>
      <c r="C240" s="51"/>
      <c r="D240" s="51"/>
      <c r="E240" s="51"/>
      <c r="F240" s="51"/>
      <c r="G240" s="51"/>
      <c r="H240" s="51"/>
      <c r="I240" s="51"/>
      <c r="J240" s="51"/>
      <c r="K240" s="51"/>
      <c r="L240" s="51"/>
      <c r="M240" s="51"/>
      <c r="N240" s="51"/>
      <c r="O240" s="51"/>
      <c r="P240" s="51"/>
      <c r="Q240" s="51"/>
      <c r="R240" s="51"/>
      <c r="S240" s="51"/>
      <c r="T240" s="51"/>
      <c r="U240" s="51"/>
      <c r="V240" s="51"/>
      <c r="W240" s="51"/>
      <c r="X240" s="51"/>
      <c r="Y240" s="51"/>
      <c r="Z240" s="51"/>
      <c r="AA240" s="51"/>
      <c r="AB240" s="51"/>
      <c r="AC240" s="51"/>
      <c r="AD240" s="51"/>
      <c r="AE240" s="51"/>
    </row>
    <row r="241" spans="1:31">
      <c r="A241" s="51"/>
      <c r="B241" s="51"/>
      <c r="C241" s="51"/>
      <c r="D241" s="51"/>
      <c r="E241" s="51"/>
      <c r="F241" s="51"/>
      <c r="G241" s="51"/>
      <c r="H241" s="51"/>
      <c r="I241" s="51"/>
      <c r="J241" s="51"/>
      <c r="K241" s="51"/>
      <c r="L241" s="51"/>
      <c r="M241" s="51"/>
      <c r="N241" s="51"/>
      <c r="O241" s="51"/>
      <c r="P241" s="51"/>
      <c r="Q241" s="51"/>
      <c r="R241" s="51"/>
      <c r="S241" s="51"/>
      <c r="T241" s="51"/>
      <c r="U241" s="51"/>
      <c r="V241" s="51"/>
      <c r="W241" s="51"/>
      <c r="X241" s="51"/>
      <c r="Y241" s="51"/>
      <c r="Z241" s="51"/>
      <c r="AA241" s="51"/>
      <c r="AB241" s="51"/>
      <c r="AC241" s="51"/>
      <c r="AD241" s="51"/>
      <c r="AE241" s="51"/>
    </row>
    <row r="242" spans="1:31">
      <c r="A242" s="51"/>
      <c r="B242" s="51"/>
      <c r="C242" s="51"/>
      <c r="D242" s="51"/>
      <c r="E242" s="51"/>
      <c r="F242" s="51"/>
      <c r="G242" s="51"/>
      <c r="H242" s="51"/>
      <c r="I242" s="51"/>
      <c r="J242" s="51"/>
      <c r="K242" s="51"/>
      <c r="L242" s="51"/>
      <c r="M242" s="51"/>
      <c r="N242" s="51"/>
      <c r="O242" s="51"/>
      <c r="P242" s="51"/>
      <c r="Q242" s="51"/>
      <c r="R242" s="51"/>
      <c r="S242" s="51"/>
      <c r="T242" s="51"/>
      <c r="U242" s="51"/>
      <c r="V242" s="51"/>
      <c r="W242" s="51"/>
      <c r="X242" s="51"/>
      <c r="Y242" s="51"/>
      <c r="Z242" s="51"/>
      <c r="AA242" s="51"/>
      <c r="AB242" s="51"/>
      <c r="AC242" s="51"/>
      <c r="AD242" s="51"/>
      <c r="AE242" s="51"/>
    </row>
    <row r="243" spans="1:31">
      <c r="A243" s="51"/>
      <c r="B243" s="51"/>
      <c r="C243" s="51"/>
      <c r="D243" s="51"/>
      <c r="E243" s="51"/>
      <c r="F243" s="51"/>
      <c r="G243" s="51"/>
      <c r="H243" s="51"/>
      <c r="I243" s="51"/>
      <c r="J243" s="51"/>
      <c r="K243" s="51"/>
      <c r="L243" s="51"/>
      <c r="M243" s="51"/>
      <c r="N243" s="51"/>
      <c r="O243" s="51"/>
      <c r="P243" s="51"/>
      <c r="Q243" s="51"/>
      <c r="R243" s="51"/>
      <c r="S243" s="51"/>
      <c r="T243" s="51"/>
      <c r="U243" s="51"/>
      <c r="V243" s="51"/>
      <c r="W243" s="51"/>
      <c r="X243" s="51"/>
      <c r="Y243" s="51"/>
      <c r="Z243" s="51"/>
      <c r="AA243" s="51"/>
      <c r="AB243" s="51"/>
      <c r="AC243" s="51"/>
      <c r="AD243" s="51"/>
      <c r="AE243" s="51"/>
    </row>
    <row r="244" spans="1:31">
      <c r="A244" s="51"/>
      <c r="B244" s="51"/>
      <c r="C244" s="51"/>
      <c r="D244" s="51"/>
      <c r="E244" s="51"/>
      <c r="F244" s="51"/>
      <c r="G244" s="51"/>
      <c r="H244" s="51"/>
      <c r="I244" s="51"/>
      <c r="J244" s="51"/>
      <c r="K244" s="51"/>
      <c r="L244" s="51"/>
      <c r="M244" s="51"/>
      <c r="N244" s="51"/>
      <c r="O244" s="51"/>
      <c r="P244" s="51"/>
      <c r="Q244" s="51"/>
      <c r="R244" s="51"/>
      <c r="S244" s="51"/>
      <c r="T244" s="51"/>
      <c r="U244" s="51"/>
      <c r="V244" s="51"/>
      <c r="W244" s="51"/>
      <c r="X244" s="51"/>
      <c r="Y244" s="51"/>
      <c r="Z244" s="51"/>
      <c r="AA244" s="51"/>
      <c r="AB244" s="51"/>
      <c r="AC244" s="51"/>
      <c r="AD244" s="51"/>
      <c r="AE244" s="51"/>
    </row>
    <row r="245" spans="1:31">
      <c r="A245" s="51"/>
      <c r="B245" s="51"/>
      <c r="C245" s="51"/>
      <c r="D245" s="51"/>
      <c r="E245" s="51"/>
      <c r="F245" s="51"/>
      <c r="G245" s="51"/>
      <c r="H245" s="51"/>
      <c r="I245" s="51"/>
      <c r="J245" s="51"/>
      <c r="K245" s="51"/>
      <c r="L245" s="51"/>
      <c r="M245" s="51"/>
      <c r="N245" s="51"/>
      <c r="O245" s="51"/>
      <c r="P245" s="51"/>
      <c r="Q245" s="51"/>
      <c r="R245" s="51"/>
      <c r="S245" s="51"/>
      <c r="T245" s="51"/>
      <c r="U245" s="51"/>
      <c r="V245" s="51"/>
      <c r="W245" s="51"/>
      <c r="X245" s="51"/>
      <c r="Y245" s="51"/>
      <c r="Z245" s="51"/>
      <c r="AA245" s="51"/>
      <c r="AB245" s="51"/>
      <c r="AC245" s="51"/>
      <c r="AD245" s="51"/>
      <c r="AE245" s="51"/>
    </row>
    <row r="246" spans="1:31">
      <c r="A246" s="51"/>
      <c r="B246" s="51"/>
      <c r="C246" s="51"/>
      <c r="D246" s="51"/>
      <c r="E246" s="51"/>
      <c r="F246" s="51"/>
      <c r="G246" s="51"/>
      <c r="H246" s="51"/>
      <c r="I246" s="51"/>
      <c r="J246" s="51"/>
      <c r="K246" s="51"/>
      <c r="L246" s="51"/>
      <c r="M246" s="51"/>
      <c r="N246" s="51"/>
      <c r="O246" s="51"/>
      <c r="P246" s="51"/>
      <c r="Q246" s="51"/>
      <c r="R246" s="51"/>
      <c r="S246" s="51"/>
      <c r="T246" s="51"/>
      <c r="U246" s="51"/>
      <c r="V246" s="51"/>
      <c r="W246" s="51"/>
      <c r="X246" s="51"/>
      <c r="Y246" s="51"/>
      <c r="Z246" s="51"/>
      <c r="AA246" s="51"/>
      <c r="AB246" s="51"/>
      <c r="AC246" s="51"/>
      <c r="AD246" s="51"/>
      <c r="AE246" s="51"/>
    </row>
    <row r="247" spans="1:31">
      <c r="A247" s="51"/>
      <c r="B247" s="51"/>
      <c r="C247" s="51"/>
      <c r="D247" s="51"/>
      <c r="E247" s="51"/>
      <c r="F247" s="51"/>
      <c r="G247" s="51"/>
      <c r="H247" s="51"/>
      <c r="I247" s="51"/>
      <c r="J247" s="51"/>
      <c r="K247" s="51"/>
      <c r="L247" s="51"/>
      <c r="M247" s="51"/>
      <c r="N247" s="51"/>
      <c r="O247" s="51"/>
      <c r="P247" s="51"/>
      <c r="Q247" s="51"/>
      <c r="R247" s="51"/>
      <c r="S247" s="51"/>
      <c r="T247" s="51"/>
      <c r="U247" s="51"/>
      <c r="V247" s="51"/>
      <c r="W247" s="51"/>
      <c r="X247" s="51"/>
      <c r="Y247" s="51"/>
      <c r="Z247" s="51"/>
      <c r="AA247" s="51"/>
      <c r="AB247" s="51"/>
      <c r="AC247" s="51"/>
      <c r="AD247" s="51"/>
      <c r="AE247" s="51"/>
    </row>
    <row r="248" spans="1:31">
      <c r="A248" s="51"/>
      <c r="B248" s="51"/>
      <c r="C248" s="51"/>
      <c r="D248" s="51"/>
      <c r="E248" s="51"/>
      <c r="F248" s="51"/>
      <c r="G248" s="51"/>
      <c r="H248" s="51"/>
      <c r="I248" s="51"/>
      <c r="J248" s="51"/>
      <c r="K248" s="51"/>
      <c r="L248" s="51"/>
      <c r="M248" s="51"/>
      <c r="N248" s="51"/>
      <c r="O248" s="51"/>
      <c r="P248" s="51"/>
      <c r="Q248" s="51"/>
      <c r="R248" s="51"/>
      <c r="S248" s="51"/>
      <c r="T248" s="51"/>
      <c r="U248" s="51"/>
      <c r="V248" s="51"/>
      <c r="W248" s="51"/>
      <c r="X248" s="51"/>
      <c r="Y248" s="51"/>
      <c r="Z248" s="51"/>
      <c r="AA248" s="51"/>
      <c r="AB248" s="51"/>
      <c r="AC248" s="51"/>
      <c r="AD248" s="51"/>
      <c r="AE248" s="51"/>
    </row>
  </sheetData>
  <mergeCells count="53">
    <mergeCell ref="V16:V18"/>
    <mergeCell ref="S16:S18"/>
    <mergeCell ref="T16:T18"/>
    <mergeCell ref="U16:U18"/>
    <mergeCell ref="D16:D18"/>
    <mergeCell ref="E16:E18"/>
    <mergeCell ref="L16:L18"/>
    <mergeCell ref="F16:F18"/>
    <mergeCell ref="I16:I18"/>
    <mergeCell ref="J16:J18"/>
    <mergeCell ref="K16:K18"/>
    <mergeCell ref="G16:G18"/>
    <mergeCell ref="H16:H18"/>
    <mergeCell ref="Q16:Q18"/>
    <mergeCell ref="R16:R18"/>
    <mergeCell ref="M16:M18"/>
    <mergeCell ref="A54:A60"/>
    <mergeCell ref="B54:B60"/>
    <mergeCell ref="B5:C5"/>
    <mergeCell ref="B6:C6"/>
    <mergeCell ref="B10:C10"/>
    <mergeCell ref="B12:B18"/>
    <mergeCell ref="C16:C18"/>
    <mergeCell ref="B31:B33"/>
    <mergeCell ref="B76:C76"/>
    <mergeCell ref="B70:C70"/>
    <mergeCell ref="B71:C71"/>
    <mergeCell ref="B72:C72"/>
    <mergeCell ref="B75:C75"/>
    <mergeCell ref="B74:C74"/>
    <mergeCell ref="B73:C73"/>
    <mergeCell ref="B35:C35"/>
    <mergeCell ref="B43:C43"/>
    <mergeCell ref="B49:C49"/>
    <mergeCell ref="B50:C50"/>
    <mergeCell ref="B65:C65"/>
    <mergeCell ref="B64:C64"/>
    <mergeCell ref="N16:N18"/>
    <mergeCell ref="O16:O18"/>
    <mergeCell ref="P16:P18"/>
    <mergeCell ref="B69:C69"/>
    <mergeCell ref="B51:C51"/>
    <mergeCell ref="B36:C36"/>
    <mergeCell ref="B21:C21"/>
    <mergeCell ref="A62:L62"/>
    <mergeCell ref="B63:C63"/>
    <mergeCell ref="B53:C53"/>
    <mergeCell ref="B52:C52"/>
    <mergeCell ref="B23:B25"/>
    <mergeCell ref="B29:C29"/>
    <mergeCell ref="B68:C68"/>
    <mergeCell ref="B66:C66"/>
    <mergeCell ref="B67:C67"/>
  </mergeCells>
  <phoneticPr fontId="0" type="noConversion"/>
  <printOptions horizontalCentered="1"/>
  <pageMargins left="0.15748031496062992" right="0.15748031496062992" top="0.55118110236220474" bottom="0.6692913385826772" header="0.59055118110236227" footer="0.78740157480314965"/>
  <pageSetup paperSize="9" scale="54" orientation="landscape" r:id="rId1"/>
  <headerFooter alignWithMargins="0">
    <oddFooter>Strona &amp;P z &amp;N</oddFooter>
  </headerFooter>
  <rowBreaks count="1" manualBreakCount="1">
    <brk id="51" max="16383" man="1"/>
  </rowBreaks>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2</vt:i4>
      </vt:variant>
    </vt:vector>
  </HeadingPairs>
  <TitlesOfParts>
    <vt:vector size="6" baseType="lpstr">
      <vt:lpstr>Zał. 2 Przedsięwzięcia</vt:lpstr>
      <vt:lpstr>Zał. 3 objaśnienia</vt:lpstr>
      <vt:lpstr>arkusz 1</vt:lpstr>
      <vt:lpstr>Arkusz 2 </vt:lpstr>
      <vt:lpstr>'Arkusz 2 '!Obszar_wydruku</vt:lpstr>
      <vt:lpstr>'Arkusz 2 '!Tytuły_wydruku</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Mirek</dc:creator>
  <cp:lastModifiedBy>Waligora</cp:lastModifiedBy>
  <cp:lastPrinted>2012-09-25T11:28:41Z</cp:lastPrinted>
  <dcterms:created xsi:type="dcterms:W3CDTF">2009-10-11T13:25:47Z</dcterms:created>
  <dcterms:modified xsi:type="dcterms:W3CDTF">2012-09-26T07:31:06Z</dcterms:modified>
</cp:coreProperties>
</file>