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5195" windowHeight="8700"/>
  </bookViews>
  <sheets>
    <sheet name="zał. 1 uchw. XXI.141.2012" sheetId="1" r:id="rId1"/>
  </sheets>
  <calcPr calcId="125725"/>
</workbook>
</file>

<file path=xl/calcChain.xml><?xml version="1.0" encoding="utf-8"?>
<calcChain xmlns="http://schemas.openxmlformats.org/spreadsheetml/2006/main">
  <c r="B11" i="1"/>
  <c r="B10"/>
  <c r="BH10"/>
  <c r="BI10" s="1"/>
  <c r="BJ10" s="1"/>
  <c r="BH11"/>
  <c r="BI11" s="1"/>
  <c r="BJ11" s="1"/>
  <c r="BE10"/>
  <c r="BF10" s="1"/>
  <c r="BG10" s="1"/>
  <c r="BE11"/>
  <c r="BF11" s="1"/>
  <c r="BG11" s="1"/>
  <c r="B12"/>
  <c r="BE12" s="1"/>
  <c r="BF12" s="1"/>
  <c r="BG12" s="1"/>
  <c r="B13"/>
  <c r="BQ13"/>
  <c r="BR13"/>
  <c r="B14"/>
  <c r="BQ14" s="1"/>
  <c r="BS14" s="1"/>
  <c r="BR14"/>
  <c r="B15"/>
  <c r="BQ15"/>
  <c r="BR15"/>
  <c r="B16"/>
  <c r="BQ16" s="1"/>
  <c r="BS16" s="1"/>
  <c r="BR16"/>
  <c r="B17"/>
  <c r="BQ17"/>
  <c r="BR17"/>
  <c r="BR18"/>
  <c r="BR19"/>
  <c r="BR11"/>
  <c r="BQ11"/>
  <c r="BR12"/>
  <c r="BQ12"/>
  <c r="BQ10"/>
  <c r="BR10"/>
  <c r="BO11"/>
  <c r="BB11" s="1"/>
  <c r="BO12"/>
  <c r="BB12" s="1"/>
  <c r="BO13"/>
  <c r="BB13" s="1"/>
  <c r="BO14"/>
  <c r="BB14" s="1"/>
  <c r="BO15"/>
  <c r="BB15" s="1"/>
  <c r="BO16"/>
  <c r="BB16" s="1"/>
  <c r="BO17"/>
  <c r="BB17" s="1"/>
  <c r="BO18"/>
  <c r="BO19"/>
  <c r="BE13"/>
  <c r="BE14"/>
  <c r="BE15"/>
  <c r="BE16"/>
  <c r="BE17"/>
  <c r="BO10"/>
  <c r="BB10" s="1"/>
  <c r="AZ11"/>
  <c r="AZ12"/>
  <c r="AZ13"/>
  <c r="AZ14"/>
  <c r="AZ15"/>
  <c r="AZ16"/>
  <c r="AZ17"/>
  <c r="AZ10"/>
  <c r="AY11"/>
  <c r="AY12"/>
  <c r="AY13"/>
  <c r="AY14"/>
  <c r="AY15"/>
  <c r="AY16"/>
  <c r="AY17"/>
  <c r="AY10"/>
  <c r="AX11"/>
  <c r="AX12"/>
  <c r="AX13"/>
  <c r="AX14"/>
  <c r="AX15"/>
  <c r="AX16"/>
  <c r="AX17"/>
  <c r="AX10"/>
  <c r="AW11"/>
  <c r="AW12"/>
  <c r="AW13"/>
  <c r="AW14"/>
  <c r="AW15"/>
  <c r="AW16"/>
  <c r="AW17"/>
  <c r="AW10"/>
  <c r="P11"/>
  <c r="U11"/>
  <c r="P12"/>
  <c r="U12" s="1"/>
  <c r="P13"/>
  <c r="U13" s="1"/>
  <c r="AB13" s="1"/>
  <c r="AI13" s="1"/>
  <c r="P14"/>
  <c r="U14" s="1"/>
  <c r="P15"/>
  <c r="U15"/>
  <c r="P16"/>
  <c r="U16" s="1"/>
  <c r="P17"/>
  <c r="U17" s="1"/>
  <c r="AB17" s="1"/>
  <c r="AI17" s="1"/>
  <c r="AB27"/>
  <c r="B18"/>
  <c r="BE18" s="1"/>
  <c r="B19"/>
  <c r="BE19" s="1"/>
  <c r="B20"/>
  <c r="BH20" s="1"/>
  <c r="BI20" s="1"/>
  <c r="B21"/>
  <c r="BE21" s="1"/>
  <c r="B22"/>
  <c r="BH22" s="1"/>
  <c r="BI22" s="1"/>
  <c r="B23"/>
  <c r="BE23" s="1"/>
  <c r="BF23" s="1"/>
  <c r="B24"/>
  <c r="BH24" s="1"/>
  <c r="BI24" s="1"/>
  <c r="B25"/>
  <c r="BE25" s="1"/>
  <c r="BF25" s="1"/>
  <c r="B26"/>
  <c r="BH26" s="1"/>
  <c r="BI26" s="1"/>
  <c r="B27"/>
  <c r="BE27" s="1"/>
  <c r="BF27" s="1"/>
  <c r="BH12"/>
  <c r="BH13"/>
  <c r="BH14"/>
  <c r="BH15"/>
  <c r="BH16"/>
  <c r="BH17"/>
  <c r="BH18"/>
  <c r="BH19"/>
  <c r="BI19" s="1"/>
  <c r="BH21"/>
  <c r="BI21" s="1"/>
  <c r="BH23"/>
  <c r="BI23" s="1"/>
  <c r="BH25"/>
  <c r="BI25" s="1"/>
  <c r="BH27"/>
  <c r="BI27" s="1"/>
  <c r="BU11"/>
  <c r="BU12"/>
  <c r="BU13"/>
  <c r="BU14"/>
  <c r="BU15"/>
  <c r="BU16"/>
  <c r="BU17"/>
  <c r="BU18"/>
  <c r="BU10"/>
  <c r="BT11"/>
  <c r="BT12"/>
  <c r="BY12" s="1"/>
  <c r="BT13"/>
  <c r="BT14"/>
  <c r="BT15"/>
  <c r="BT16"/>
  <c r="BT17"/>
  <c r="BT18"/>
  <c r="BT19"/>
  <c r="BT20"/>
  <c r="BT21"/>
  <c r="BT22"/>
  <c r="BT23"/>
  <c r="BT24"/>
  <c r="BT25"/>
  <c r="BT26"/>
  <c r="BT27"/>
  <c r="BT10"/>
  <c r="BQ18"/>
  <c r="BS18" s="1"/>
  <c r="BR20"/>
  <c r="BR21"/>
  <c r="BR22"/>
  <c r="BR23"/>
  <c r="BR24"/>
  <c r="BR25"/>
  <c r="BR26"/>
  <c r="BR27"/>
  <c r="BQ19"/>
  <c r="BY19" s="1"/>
  <c r="BQ20"/>
  <c r="BQ21"/>
  <c r="BY21" s="1"/>
  <c r="BQ22"/>
  <c r="BQ23"/>
  <c r="BY23" s="1"/>
  <c r="BQ24"/>
  <c r="BQ25"/>
  <c r="BY25" s="1"/>
  <c r="BQ26"/>
  <c r="BQ27"/>
  <c r="BY27" s="1"/>
  <c r="BN11"/>
  <c r="BP11"/>
  <c r="BN12"/>
  <c r="BP12"/>
  <c r="BN13"/>
  <c r="BP13"/>
  <c r="BN14"/>
  <c r="BP14"/>
  <c r="BN15"/>
  <c r="BP15"/>
  <c r="BN16"/>
  <c r="BP16"/>
  <c r="BN17"/>
  <c r="BP17"/>
  <c r="BN18"/>
  <c r="BP18"/>
  <c r="BN19"/>
  <c r="BP19"/>
  <c r="BO20"/>
  <c r="BB20" s="1"/>
  <c r="BO21"/>
  <c r="BB21" s="1"/>
  <c r="BO22"/>
  <c r="BB22" s="1"/>
  <c r="BO23"/>
  <c r="BB23" s="1"/>
  <c r="BO24"/>
  <c r="BB24" s="1"/>
  <c r="BO25"/>
  <c r="BB25" s="1"/>
  <c r="BO26"/>
  <c r="BB26" s="1"/>
  <c r="BO27"/>
  <c r="BB27" s="1"/>
  <c r="BN20"/>
  <c r="BP20" s="1"/>
  <c r="BN21"/>
  <c r="BP21" s="1"/>
  <c r="BN22"/>
  <c r="BP22" s="1"/>
  <c r="BN23"/>
  <c r="BP23" s="1"/>
  <c r="BN24"/>
  <c r="BP24" s="1"/>
  <c r="BN25"/>
  <c r="BP25" s="1"/>
  <c r="BN26"/>
  <c r="BP26" s="1"/>
  <c r="BN27"/>
  <c r="BP27" s="1"/>
  <c r="BN10"/>
  <c r="V11"/>
  <c r="V12"/>
  <c r="V13"/>
  <c r="V14"/>
  <c r="V15"/>
  <c r="V16"/>
  <c r="V17"/>
  <c r="V18"/>
  <c r="P20"/>
  <c r="U20" s="1"/>
  <c r="AB20" s="1"/>
  <c r="AI20" s="1"/>
  <c r="P21"/>
  <c r="U21" s="1"/>
  <c r="AB21" s="1"/>
  <c r="AI21" s="1"/>
  <c r="P22"/>
  <c r="U22"/>
  <c r="AB22" s="1"/>
  <c r="AI22" s="1"/>
  <c r="P23"/>
  <c r="U23" s="1"/>
  <c r="AB23" s="1"/>
  <c r="AI23" s="1"/>
  <c r="AI27"/>
  <c r="P10"/>
  <c r="U10" s="1"/>
  <c r="V10"/>
  <c r="U24"/>
  <c r="AB24" s="1"/>
  <c r="AI24" s="1"/>
  <c r="U25"/>
  <c r="AB25" s="1"/>
  <c r="AI25" s="1"/>
  <c r="U26"/>
  <c r="AB26" s="1"/>
  <c r="AI26" s="1"/>
  <c r="BS11"/>
  <c r="BS12"/>
  <c r="BS13"/>
  <c r="BS15"/>
  <c r="BS17"/>
  <c r="BP10"/>
  <c r="AB10" l="1"/>
  <c r="AI10" s="1"/>
  <c r="BY26"/>
  <c r="BY24"/>
  <c r="BY22"/>
  <c r="BY20"/>
  <c r="BY17"/>
  <c r="BY15"/>
  <c r="BY13"/>
  <c r="AB16"/>
  <c r="AI16" s="1"/>
  <c r="AB12"/>
  <c r="AI12" s="1"/>
  <c r="BB18"/>
  <c r="BY11"/>
  <c r="BY16"/>
  <c r="BY14"/>
  <c r="AB15"/>
  <c r="AI15" s="1"/>
  <c r="AB14"/>
  <c r="AI14" s="1"/>
  <c r="AB11"/>
  <c r="AI11" s="1"/>
  <c r="BB19"/>
  <c r="BY10"/>
  <c r="BS10"/>
  <c r="P18"/>
  <c r="U18" s="1"/>
  <c r="AB18" s="1"/>
  <c r="AI18" s="1"/>
  <c r="AW26"/>
  <c r="AW24"/>
  <c r="AW22"/>
  <c r="AW20"/>
  <c r="AW18"/>
  <c r="AX26"/>
  <c r="AX24"/>
  <c r="AX22"/>
  <c r="AX20"/>
  <c r="AX18"/>
  <c r="AY26"/>
  <c r="AY24"/>
  <c r="AY22"/>
  <c r="AY20"/>
  <c r="AY18"/>
  <c r="AZ26"/>
  <c r="AZ24"/>
  <c r="AZ22"/>
  <c r="AZ20"/>
  <c r="AZ18"/>
  <c r="BE26"/>
  <c r="BF26" s="1"/>
  <c r="BE24"/>
  <c r="BF24" s="1"/>
  <c r="BE22"/>
  <c r="BE20"/>
  <c r="BY18"/>
  <c r="P19"/>
  <c r="U19" s="1"/>
  <c r="AB19" s="1"/>
  <c r="AI19" s="1"/>
  <c r="AW27"/>
  <c r="AW25"/>
  <c r="AW23"/>
  <c r="AW21"/>
  <c r="AW19"/>
  <c r="AX27"/>
  <c r="AX25"/>
  <c r="AX23"/>
  <c r="AX21"/>
  <c r="AX19"/>
  <c r="AY27"/>
  <c r="AY25"/>
  <c r="AY23"/>
  <c r="AY21"/>
  <c r="AY19"/>
  <c r="AZ27"/>
  <c r="AZ25"/>
  <c r="AZ23"/>
  <c r="AZ21"/>
  <c r="AZ19"/>
</calcChain>
</file>

<file path=xl/sharedStrings.xml><?xml version="1.0" encoding="utf-8"?>
<sst xmlns="http://schemas.openxmlformats.org/spreadsheetml/2006/main" count="215" uniqueCount="131">
  <si>
    <t>Załącznik Nr 1</t>
  </si>
  <si>
    <t>Wieloletnia Prognoza Finansowa</t>
  </si>
  <si>
    <t>Wyszczególnienie</t>
  </si>
  <si>
    <t>Dochody ogółem</t>
  </si>
  <si>
    <t>z tego:</t>
  </si>
  <si>
    <t>Różnica          (1-2)</t>
  </si>
  <si>
    <t>Nadwyżka budżetowa z lat ubiegłych plus wolne środki, o których mowa w art. 217 ust.1 pkt 6 ufp, angażowane w budżecie roku bieżącego</t>
  </si>
  <si>
    <t>w tym:</t>
  </si>
  <si>
    <t>Inne przychody nie związane z zaciągnięciem długu</t>
  </si>
  <si>
    <t>Środki do dyspozycji (3+4+5)</t>
  </si>
  <si>
    <t>Spłata i obsługa długu</t>
  </si>
  <si>
    <t>Inne rozchody (bez spłaty długu np. udzielane pożyczki)</t>
  </si>
  <si>
    <t>Środki do dyspozycji (6-7-8)</t>
  </si>
  <si>
    <t>Wydatki majątkowe</t>
  </si>
  <si>
    <t>Kredyty, pożyczki, sprzedaż papierów wartościowych</t>
  </si>
  <si>
    <t>Rozliczenie budżetu             (9-10+11)</t>
  </si>
  <si>
    <t>Kwota długu</t>
  </si>
  <si>
    <t>Łączna kwota wyłączeń z art. 170 ust. 3 sufp</t>
  </si>
  <si>
    <t>Kwota zobowiązań związku współtworzonego przez jst przypadających do spłaty w danym roku budżetowym podlegająca doliczeniu zgodnie z art. 244 ufp</t>
  </si>
  <si>
    <t>Kwoty nadwyżki budżetowej planowanej w poszczególnych latach objętych prognozą **</t>
  </si>
  <si>
    <t>Wartość przejętych zobowiązań</t>
  </si>
  <si>
    <t>wskaźniki z art. 169/170 sufp</t>
  </si>
  <si>
    <t>wskaźniki z art. 243 ufp</t>
  </si>
  <si>
    <t>Dochody bieżące (1a)</t>
  </si>
  <si>
    <t>Wydatki bieżące razem (2 + 7b)</t>
  </si>
  <si>
    <t>Dochody bieżące - wydatki bieżące</t>
  </si>
  <si>
    <t>Dochody ogółem (1)</t>
  </si>
  <si>
    <t>Wydatki ogółem</t>
  </si>
  <si>
    <t>Wynik budżetu</t>
  </si>
  <si>
    <t>Przychody budżetu (4+5+11)</t>
  </si>
  <si>
    <t>Rozchody budżetu (7a + 8)</t>
  </si>
  <si>
    <t>dochody bieżące</t>
  </si>
  <si>
    <t>dochody majątkowe</t>
  </si>
  <si>
    <t>na wynagrodzenia i składki od nich naliczane</t>
  </si>
  <si>
    <t xml:space="preserve"> związane z funkcjonowaniem organów JST</t>
  </si>
  <si>
    <t xml:space="preserve"> z tytułu gwarancji i poręczeń</t>
  </si>
  <si>
    <t xml:space="preserve"> wydatki bieżące objęte limitem art. 226 ust. 4 ufp</t>
  </si>
  <si>
    <t>na projekty realizowane przy udziale środków, o których mowa w art. 5 ust. 1 pkt 2</t>
  </si>
  <si>
    <t>na pokrycie deficytu</t>
  </si>
  <si>
    <t xml:space="preserve"> rozchody z tytułu spłaty rat kapitałowych oraz wykupu papierów wartościowych</t>
  </si>
  <si>
    <t>wydatki bieżące na obsługę długu</t>
  </si>
  <si>
    <t>w tym::</t>
  </si>
  <si>
    <t>wydatki majątkowe objęte limitem art. 226 ust. 4 ufp</t>
  </si>
  <si>
    <t xml:space="preserve"> na projekty realizowane przy udziale środków, o których mowa w art. 5 ust. 1 pkt 2</t>
  </si>
  <si>
    <t>na pokrycie deficytu budżetu</t>
  </si>
  <si>
    <t>dług spłacany wydatkami (zobowiązania wymagalne, umowy zaliczane do kategorii kredytów i pożyczek, itp.)</t>
  </si>
  <si>
    <t>od samodzielnych publicznych ZOZ</t>
  </si>
  <si>
    <t>Zadłużenie/dochody ogółem - max 60% z art. 170 sufp (bez wyłączeń)</t>
  </si>
  <si>
    <t>Zadłużenie/dochody ogółem - max 60% z art. 170 sufp (po uwzględnieniu wyłączeń)</t>
  </si>
  <si>
    <t>Planowana łączna kwota spłaty zobowiązań/dochody ogółem - max 15% z art. 169 sufp (bez wyłączeń)</t>
  </si>
  <si>
    <t>Planowana łączna kwota spłaty zobowiązań/dochody ogółem - max 15% z art. 169 sufp (po uwzględnieniu wyłączeń)</t>
  </si>
  <si>
    <t>Relacja (Db-Wb+Dsm)/Do, o której mowa w art. 243 w danym roku</t>
  </si>
  <si>
    <t>Maksymalny dopuszczalny wskaźnik spłaty z art. 243 ufp</t>
  </si>
  <si>
    <t>Relacja planowanej łącznej kwoty spłaty zobowiązań do dochodów  (bez wyłączeń)</t>
  </si>
  <si>
    <t>Spełnienie wskaźnika spłaty z art. 243 ufp po uwzględnieniu art. 244 ufp (bez wyłączeń)</t>
  </si>
  <si>
    <t>Relacja planowanej łącznej kwoty spłaty zobowiązań do dochodów (po uwzględnieniu wyłączeń)</t>
  </si>
  <si>
    <t>Spełnienie wskaźnika spłaty z art. 243 ufp po uwzględnieniu art. 244 ufp (po uwzględnieniu wyłączeń)</t>
  </si>
  <si>
    <t>środki z UE*</t>
  </si>
  <si>
    <t>ze sprzedaży majątku</t>
  </si>
  <si>
    <t xml:space="preserve"> gwarancje i poręczenia podlegające wyłączeniu z limitów spłaty zobowiązań z art. 243 ufp/169sufp</t>
  </si>
  <si>
    <t xml:space="preserve">  kwota wyłączeń z art. 243 ust. 3 pkt 1 ufp oraz art. 169 ust. 3 sufp przypadająca na dany rok budżetowy</t>
  </si>
  <si>
    <t>odsetki i dyskonto</t>
  </si>
  <si>
    <t xml:space="preserve">Lp. </t>
  </si>
  <si>
    <t>1a</t>
  </si>
  <si>
    <t>1a1</t>
  </si>
  <si>
    <t>1b</t>
  </si>
  <si>
    <t>1c</t>
  </si>
  <si>
    <t>1d</t>
  </si>
  <si>
    <t>2a</t>
  </si>
  <si>
    <t>2b</t>
  </si>
  <si>
    <t>2c</t>
  </si>
  <si>
    <t>2d</t>
  </si>
  <si>
    <t>2e</t>
  </si>
  <si>
    <t>2f</t>
  </si>
  <si>
    <t>4a</t>
  </si>
  <si>
    <t>5a</t>
  </si>
  <si>
    <t>7a</t>
  </si>
  <si>
    <t>7a1</t>
  </si>
  <si>
    <t>7b</t>
  </si>
  <si>
    <t>7b1</t>
  </si>
  <si>
    <t>10a</t>
  </si>
  <si>
    <t>10b</t>
  </si>
  <si>
    <t>11a</t>
  </si>
  <si>
    <t>13a</t>
  </si>
  <si>
    <t>17a</t>
  </si>
  <si>
    <t>18a</t>
  </si>
  <si>
    <t>19a</t>
  </si>
  <si>
    <t>20a</t>
  </si>
  <si>
    <t>21a</t>
  </si>
  <si>
    <t>22a</t>
  </si>
  <si>
    <t>Formuła</t>
  </si>
  <si>
    <t>(1a) + (1 b)</t>
  </si>
  <si>
    <t>(1) - (2)</t>
  </si>
  <si>
    <t>(3+4+5)</t>
  </si>
  <si>
    <t>(7a) + (7b)</t>
  </si>
  <si>
    <t>(6)-(7)-(8)</t>
  </si>
  <si>
    <t>(9-10+11)</t>
  </si>
  <si>
    <t>([13])/[1]</t>
  </si>
  <si>
    <t>([13]-[14])/[1]</t>
  </si>
  <si>
    <t>([7a]+[7b1]+[2c])/[1]</t>
  </si>
  <si>
    <t>([7a]+[7b1]+[2c]-[2d]-[7a1])/[1]</t>
  </si>
  <si>
    <t xml:space="preserve"> ([1a]-[24]+[1c])/[1]</t>
  </si>
  <si>
    <t>średnia z trzech poprzednich lat [20]</t>
  </si>
  <si>
    <t>([7a]+[7b1]+[2c]+[15])/[1]</t>
  </si>
  <si>
    <t>[21]&lt;=[20a]</t>
  </si>
  <si>
    <t>([7a]+[7b1]+[2c]+[15]-[2d]-[7a1])/[1]</t>
  </si>
  <si>
    <t>[22]&lt;=[20a]</t>
  </si>
  <si>
    <t>[1a]</t>
  </si>
  <si>
    <t>[2]+[7b]</t>
  </si>
  <si>
    <t>[23]-[24]</t>
  </si>
  <si>
    <t>[1]</t>
  </si>
  <si>
    <t>[10]+[2]+[7b]</t>
  </si>
  <si>
    <t>[26]-[27]</t>
  </si>
  <si>
    <t>[4]+[5]+[11]</t>
  </si>
  <si>
    <t>[7a]+[8]</t>
  </si>
  <si>
    <t xml:space="preserve"> -      </t>
  </si>
  <si>
    <t xml:space="preserve"> * środki, o których mowa w art.. 5 ust. 1 pkt 2 ustawy o finansach publicznych</t>
  </si>
  <si>
    <t>** Przeznaczenie nadwyżki budżetowej jest szczegółowo opisane w objaśnieniach</t>
  </si>
  <si>
    <t>Wydatki bieżące (bez odsetek i prowizji od: kredytów i pożyczek oraz wyemitowanych papierów wartościowych)</t>
  </si>
  <si>
    <t xml:space="preserve">do uchwały Rady Gminy Jeleśnia </t>
  </si>
  <si>
    <t xml:space="preserve">Załącznik Nr 1 do uchwały Nr XIV/97/2011 Rady Gminy Jeleśnia z dnia 29 grudnia 2011r. </t>
  </si>
  <si>
    <t>TAK</t>
  </si>
  <si>
    <t>Nr XXIV/144/2012 z dnia 21.09.2012</t>
  </si>
  <si>
    <t>20b</t>
  </si>
  <si>
    <t>Maksymalny dopuszczalny wskaźnik spłaty z art.. 243 ufp obliczony z wykonaniem budżetu roku poprzedzającego  pierwszy rok prognozy</t>
  </si>
  <si>
    <t>22b</t>
  </si>
  <si>
    <t>[22]&lt;=[20b]</t>
  </si>
  <si>
    <t>Spełnienie reacji z art. 243 ufp po uwzględnieniu art.. 244 ufp ( po uwzględnieniu wyłączeń) obliczonej z wykonaniemroku poprzedzającego pierwszy rok prognozy</t>
  </si>
  <si>
    <t>21b</t>
  </si>
  <si>
    <t>[21]&lt;=[20b]</t>
  </si>
  <si>
    <t xml:space="preserve">Spełnienie relacji z art. 243. ufp po uwzględnieniu art.244 ufp 9bez wyłączeń) obliczonej z wykonaniem roku poprzedzającego pierwszy rok prognozy </t>
  </si>
</sst>
</file>

<file path=xl/styles.xml><?xml version="1.0" encoding="utf-8"?>
<styleSheet xmlns="http://schemas.openxmlformats.org/spreadsheetml/2006/main">
  <fonts count="5">
    <font>
      <sz val="10"/>
      <name val="Arial"/>
      <charset val="238"/>
    </font>
    <font>
      <sz val="10"/>
      <name val="Times New Roman"/>
      <family val="1"/>
      <charset val="238"/>
    </font>
    <font>
      <sz val="8"/>
      <name val="Times New Roman"/>
      <family val="1"/>
      <charset val="238"/>
    </font>
    <font>
      <sz val="8"/>
      <name val="Arial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/>
    <xf numFmtId="0" fontId="2" fillId="0" borderId="1" xfId="0" applyFont="1" applyBorder="1"/>
    <xf numFmtId="4" fontId="2" fillId="0" borderId="1" xfId="0" applyNumberFormat="1" applyFont="1" applyBorder="1"/>
    <xf numFmtId="10" fontId="2" fillId="0" borderId="1" xfId="0" applyNumberFormat="1" applyFont="1" applyBorder="1"/>
    <xf numFmtId="0" fontId="4" fillId="0" borderId="0" xfId="0" applyFont="1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2" fontId="2" fillId="0" borderId="1" xfId="0" applyNumberFormat="1" applyFont="1" applyBorder="1"/>
    <xf numFmtId="4" fontId="2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2" fontId="0" fillId="0" borderId="0" xfId="0" applyNumberFormat="1"/>
    <xf numFmtId="4" fontId="2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V268"/>
  <sheetViews>
    <sheetView tabSelected="1" topLeftCell="AX1" workbookViewId="0">
      <selection activeCell="BG6" sqref="BG6:BG7"/>
    </sheetView>
  </sheetViews>
  <sheetFormatPr defaultRowHeight="12.75"/>
  <cols>
    <col min="1" max="1" width="12.5703125" customWidth="1"/>
    <col min="2" max="2" width="12.42578125" customWidth="1"/>
    <col min="3" max="3" width="10.85546875" customWidth="1"/>
    <col min="4" max="5" width="10" bestFit="1" customWidth="1"/>
    <col min="6" max="6" width="8.42578125" customWidth="1"/>
    <col min="7" max="7" width="10.140625" customWidth="1"/>
    <col min="8" max="8" width="11.5703125" customWidth="1"/>
    <col min="9" max="9" width="10.85546875" bestFit="1" customWidth="1"/>
    <col min="10" max="12" width="10" bestFit="1" customWidth="1"/>
    <col min="13" max="13" width="10.140625" customWidth="1"/>
    <col min="14" max="14" width="10" bestFit="1" customWidth="1"/>
    <col min="15" max="15" width="13.85546875" customWidth="1"/>
    <col min="16" max="16" width="10.7109375" customWidth="1"/>
    <col min="17" max="17" width="9.28515625" bestFit="1" customWidth="1"/>
    <col min="19" max="19" width="9.28515625" bestFit="1" customWidth="1"/>
    <col min="21" max="21" width="11.28515625" customWidth="1"/>
    <col min="22" max="22" width="10" bestFit="1" customWidth="1"/>
    <col min="23" max="23" width="10.7109375" customWidth="1"/>
    <col min="25" max="25" width="10" customWidth="1"/>
    <col min="26" max="26" width="10.140625" customWidth="1"/>
    <col min="27" max="27" width="9.28515625" bestFit="1" customWidth="1"/>
    <col min="28" max="28" width="12" customWidth="1"/>
    <col min="29" max="29" width="19.140625" customWidth="1"/>
    <col min="30" max="30" width="11" customWidth="1"/>
    <col min="31" max="31" width="11.140625" customWidth="1"/>
    <col min="32" max="32" width="10" bestFit="1" customWidth="1"/>
    <col min="33" max="33" width="11.5703125" customWidth="1"/>
    <col min="34" max="34" width="10" bestFit="1" customWidth="1"/>
    <col min="35" max="35" width="10.5703125" customWidth="1"/>
    <col min="40" max="40" width="26.7109375" customWidth="1"/>
    <col min="41" max="41" width="16" customWidth="1"/>
    <col min="42" max="42" width="12.28515625" customWidth="1"/>
    <col min="43" max="43" width="10.7109375" customWidth="1"/>
    <col min="44" max="44" width="9.28515625" bestFit="1" customWidth="1"/>
    <col min="45" max="45" width="11" customWidth="1"/>
    <col min="46" max="46" width="11.42578125" customWidth="1"/>
    <col min="47" max="47" width="10.7109375" customWidth="1"/>
    <col min="49" max="49" width="12.7109375" customWidth="1"/>
    <col min="50" max="50" width="11.28515625" customWidth="1"/>
    <col min="51" max="51" width="12.140625" customWidth="1"/>
    <col min="52" max="52" width="15" customWidth="1"/>
    <col min="53" max="53" width="18.7109375" customWidth="1"/>
    <col min="54" max="54" width="14" customWidth="1"/>
    <col min="55" max="56" width="14.7109375" customWidth="1"/>
    <col min="57" max="57" width="14.85546875" customWidth="1"/>
    <col min="58" max="59" width="14.28515625" customWidth="1"/>
    <col min="60" max="60" width="14.42578125" customWidth="1"/>
    <col min="61" max="61" width="13.85546875" customWidth="1"/>
    <col min="62" max="62" width="13.140625" customWidth="1"/>
    <col min="65" max="65" width="19" customWidth="1"/>
    <col min="66" max="66" width="12.7109375" customWidth="1"/>
    <col min="67" max="67" width="12.42578125" customWidth="1"/>
    <col min="68" max="68" width="12.140625" customWidth="1"/>
    <col min="69" max="69" width="13.42578125" customWidth="1"/>
    <col min="70" max="70" width="12.7109375" customWidth="1"/>
    <col min="71" max="71" width="12.28515625" customWidth="1"/>
    <col min="72" max="72" width="11.5703125" customWidth="1"/>
    <col min="73" max="73" width="10.5703125" customWidth="1"/>
    <col min="75" max="75" width="11.85546875" customWidth="1"/>
  </cols>
  <sheetData>
    <row r="1" spans="1:100">
      <c r="A1" s="11"/>
      <c r="B1" s="11"/>
      <c r="C1" s="11"/>
      <c r="D1" s="11"/>
      <c r="E1" s="11"/>
      <c r="F1" s="11"/>
      <c r="G1" s="11"/>
      <c r="H1" s="11"/>
      <c r="K1" s="3" t="s">
        <v>0</v>
      </c>
    </row>
    <row r="2" spans="1:100">
      <c r="A2" s="11"/>
      <c r="B2" s="11"/>
      <c r="C2" s="11"/>
      <c r="D2" s="11" t="s">
        <v>1</v>
      </c>
      <c r="F2" s="11"/>
      <c r="G2" s="11"/>
      <c r="H2" s="11"/>
      <c r="K2" s="3" t="s">
        <v>119</v>
      </c>
    </row>
    <row r="3" spans="1:100">
      <c r="A3" s="11" t="s">
        <v>120</v>
      </c>
      <c r="C3" s="11"/>
      <c r="D3" s="11"/>
      <c r="E3" s="11"/>
      <c r="F3" s="11"/>
      <c r="G3" s="11"/>
      <c r="H3" s="11"/>
      <c r="K3" s="3" t="s">
        <v>122</v>
      </c>
    </row>
    <row r="4" spans="1:100" ht="12" customHeight="1"/>
    <row r="5" spans="1:100" ht="12.75" customHeight="1">
      <c r="A5" s="25" t="s">
        <v>2</v>
      </c>
      <c r="B5" s="25" t="s">
        <v>3</v>
      </c>
      <c r="C5" s="25" t="s">
        <v>4</v>
      </c>
      <c r="D5" s="25"/>
      <c r="E5" s="25"/>
      <c r="F5" s="25"/>
      <c r="G5" s="25"/>
      <c r="H5" s="25" t="s">
        <v>118</v>
      </c>
      <c r="I5" s="25" t="s">
        <v>4</v>
      </c>
      <c r="J5" s="25"/>
      <c r="K5" s="25"/>
      <c r="L5" s="25"/>
      <c r="M5" s="25"/>
      <c r="N5" s="25"/>
      <c r="O5" s="25" t="s">
        <v>2</v>
      </c>
      <c r="P5" s="25" t="s">
        <v>5</v>
      </c>
      <c r="Q5" s="25" t="s">
        <v>6</v>
      </c>
      <c r="R5" s="14" t="s">
        <v>7</v>
      </c>
      <c r="S5" s="25" t="s">
        <v>8</v>
      </c>
      <c r="T5" s="14" t="s">
        <v>7</v>
      </c>
      <c r="U5" s="25" t="s">
        <v>9</v>
      </c>
      <c r="V5" s="25" t="s">
        <v>10</v>
      </c>
      <c r="W5" s="25" t="s">
        <v>4</v>
      </c>
      <c r="X5" s="25"/>
      <c r="Y5" s="25"/>
      <c r="Z5" s="25"/>
      <c r="AA5" s="25" t="s">
        <v>11</v>
      </c>
      <c r="AB5" s="25" t="s">
        <v>12</v>
      </c>
      <c r="AC5" s="25" t="s">
        <v>2</v>
      </c>
      <c r="AD5" s="25" t="s">
        <v>13</v>
      </c>
      <c r="AE5" s="25" t="s">
        <v>7</v>
      </c>
      <c r="AF5" s="25"/>
      <c r="AG5" s="25" t="s">
        <v>14</v>
      </c>
      <c r="AH5" s="14" t="s">
        <v>7</v>
      </c>
      <c r="AI5" s="25" t="s">
        <v>15</v>
      </c>
      <c r="AJ5" s="4"/>
      <c r="AK5" s="4"/>
      <c r="AL5" s="2"/>
      <c r="AM5" s="3"/>
      <c r="AN5" s="3"/>
      <c r="AO5" s="25" t="s">
        <v>2</v>
      </c>
      <c r="AP5" s="25" t="s">
        <v>16</v>
      </c>
      <c r="AQ5" s="14" t="s">
        <v>7</v>
      </c>
      <c r="AR5" s="25" t="s">
        <v>17</v>
      </c>
      <c r="AS5" s="25" t="s">
        <v>18</v>
      </c>
      <c r="AT5" s="25" t="s">
        <v>19</v>
      </c>
      <c r="AU5" s="25" t="s">
        <v>20</v>
      </c>
      <c r="AV5" s="14" t="s">
        <v>7</v>
      </c>
      <c r="AW5" s="25" t="s">
        <v>21</v>
      </c>
      <c r="AX5" s="25"/>
      <c r="AY5" s="25"/>
      <c r="AZ5" s="25"/>
      <c r="BA5" s="25" t="s">
        <v>2</v>
      </c>
      <c r="BB5" s="26" t="s">
        <v>22</v>
      </c>
      <c r="BC5" s="27"/>
      <c r="BD5" s="27"/>
      <c r="BE5" s="27"/>
      <c r="BF5" s="27"/>
      <c r="BG5" s="27"/>
      <c r="BH5" s="27"/>
      <c r="BI5" s="27"/>
      <c r="BJ5" s="28"/>
      <c r="BM5" s="25" t="s">
        <v>2</v>
      </c>
      <c r="BN5" s="25" t="s">
        <v>23</v>
      </c>
      <c r="BO5" s="25" t="s">
        <v>24</v>
      </c>
      <c r="BP5" s="25" t="s">
        <v>25</v>
      </c>
      <c r="BQ5" s="25" t="s">
        <v>26</v>
      </c>
      <c r="BR5" s="25" t="s">
        <v>27</v>
      </c>
      <c r="BS5" s="25" t="s">
        <v>28</v>
      </c>
      <c r="BT5" s="25" t="s">
        <v>29</v>
      </c>
      <c r="BU5" s="25" t="s">
        <v>30</v>
      </c>
      <c r="BV5" s="4"/>
      <c r="BW5" s="4"/>
      <c r="BX5" s="4"/>
      <c r="BY5" s="4"/>
      <c r="BZ5" s="4"/>
      <c r="CA5" s="4"/>
      <c r="CB5" s="4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</row>
    <row r="6" spans="1:100">
      <c r="A6" s="25"/>
      <c r="B6" s="25"/>
      <c r="C6" s="25" t="s">
        <v>31</v>
      </c>
      <c r="D6" s="14" t="s">
        <v>7</v>
      </c>
      <c r="E6" s="25" t="s">
        <v>32</v>
      </c>
      <c r="F6" s="25" t="s">
        <v>7</v>
      </c>
      <c r="G6" s="25"/>
      <c r="H6" s="25"/>
      <c r="I6" s="25" t="s">
        <v>33</v>
      </c>
      <c r="J6" s="25" t="s">
        <v>34</v>
      </c>
      <c r="K6" s="25" t="s">
        <v>35</v>
      </c>
      <c r="L6" s="14" t="s">
        <v>7</v>
      </c>
      <c r="M6" s="25" t="s">
        <v>36</v>
      </c>
      <c r="N6" s="25" t="s">
        <v>37</v>
      </c>
      <c r="O6" s="25"/>
      <c r="P6" s="25"/>
      <c r="Q6" s="25"/>
      <c r="R6" s="25" t="s">
        <v>38</v>
      </c>
      <c r="S6" s="25"/>
      <c r="T6" s="25" t="s">
        <v>38</v>
      </c>
      <c r="U6" s="25"/>
      <c r="V6" s="25"/>
      <c r="W6" s="25" t="s">
        <v>39</v>
      </c>
      <c r="X6" s="14" t="s">
        <v>7</v>
      </c>
      <c r="Y6" s="25" t="s">
        <v>40</v>
      </c>
      <c r="Z6" s="14" t="s">
        <v>41</v>
      </c>
      <c r="AA6" s="25"/>
      <c r="AB6" s="25"/>
      <c r="AC6" s="25"/>
      <c r="AD6" s="25"/>
      <c r="AE6" s="25" t="s">
        <v>42</v>
      </c>
      <c r="AF6" s="25" t="s">
        <v>43</v>
      </c>
      <c r="AG6" s="25"/>
      <c r="AH6" s="25" t="s">
        <v>44</v>
      </c>
      <c r="AI6" s="25"/>
      <c r="AJ6" s="4"/>
      <c r="AK6" s="4"/>
      <c r="AL6" s="2"/>
      <c r="AM6" s="3"/>
      <c r="AN6" s="3"/>
      <c r="AO6" s="25"/>
      <c r="AP6" s="25"/>
      <c r="AQ6" s="25" t="s">
        <v>45</v>
      </c>
      <c r="AR6" s="25"/>
      <c r="AS6" s="25"/>
      <c r="AT6" s="25"/>
      <c r="AU6" s="25"/>
      <c r="AV6" s="25" t="s">
        <v>46</v>
      </c>
      <c r="AW6" s="25" t="s">
        <v>47</v>
      </c>
      <c r="AX6" s="25" t="s">
        <v>48</v>
      </c>
      <c r="AY6" s="29" t="s">
        <v>49</v>
      </c>
      <c r="AZ6" s="25" t="s">
        <v>50</v>
      </c>
      <c r="BA6" s="25"/>
      <c r="BB6" s="25" t="s">
        <v>51</v>
      </c>
      <c r="BC6" s="25" t="s">
        <v>52</v>
      </c>
      <c r="BD6" s="29" t="s">
        <v>124</v>
      </c>
      <c r="BE6" s="25" t="s">
        <v>53</v>
      </c>
      <c r="BF6" s="25" t="s">
        <v>54</v>
      </c>
      <c r="BG6" s="29" t="s">
        <v>130</v>
      </c>
      <c r="BH6" s="25" t="s">
        <v>55</v>
      </c>
      <c r="BI6" s="25" t="s">
        <v>56</v>
      </c>
      <c r="BJ6" s="25" t="s">
        <v>127</v>
      </c>
      <c r="BM6" s="25"/>
      <c r="BN6" s="25"/>
      <c r="BO6" s="25"/>
      <c r="BP6" s="25"/>
      <c r="BQ6" s="25"/>
      <c r="BR6" s="25"/>
      <c r="BS6" s="25"/>
      <c r="BT6" s="25"/>
      <c r="BU6" s="25"/>
      <c r="BV6" s="4"/>
      <c r="BW6" s="4"/>
      <c r="BX6" s="4"/>
      <c r="BY6" s="4"/>
      <c r="BZ6" s="4"/>
      <c r="CA6" s="4"/>
      <c r="CB6" s="4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</row>
    <row r="7" spans="1:100" ht="123.75">
      <c r="A7" s="25"/>
      <c r="B7" s="25"/>
      <c r="C7" s="25"/>
      <c r="D7" s="14" t="s">
        <v>57</v>
      </c>
      <c r="E7" s="25"/>
      <c r="F7" s="14" t="s">
        <v>58</v>
      </c>
      <c r="G7" s="14" t="s">
        <v>57</v>
      </c>
      <c r="H7" s="25"/>
      <c r="I7" s="25"/>
      <c r="J7" s="25"/>
      <c r="K7" s="25"/>
      <c r="L7" s="14" t="s">
        <v>59</v>
      </c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14" t="s">
        <v>60</v>
      </c>
      <c r="Y7" s="25"/>
      <c r="Z7" s="14" t="s">
        <v>61</v>
      </c>
      <c r="AA7" s="25"/>
      <c r="AB7" s="25"/>
      <c r="AC7" s="25"/>
      <c r="AD7" s="25"/>
      <c r="AE7" s="25"/>
      <c r="AF7" s="25"/>
      <c r="AG7" s="25"/>
      <c r="AH7" s="25"/>
      <c r="AI7" s="25"/>
      <c r="AJ7" s="4"/>
      <c r="AK7" s="4"/>
      <c r="AL7" s="2"/>
      <c r="AM7" s="3"/>
      <c r="AN7" s="3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30"/>
      <c r="AZ7" s="25"/>
      <c r="BA7" s="25"/>
      <c r="BB7" s="25"/>
      <c r="BC7" s="25"/>
      <c r="BD7" s="30"/>
      <c r="BE7" s="25"/>
      <c r="BF7" s="25"/>
      <c r="BG7" s="30"/>
      <c r="BH7" s="25"/>
      <c r="BI7" s="25"/>
      <c r="BJ7" s="25"/>
      <c r="BM7" s="25"/>
      <c r="BN7" s="25"/>
      <c r="BO7" s="25"/>
      <c r="BP7" s="25"/>
      <c r="BQ7" s="25"/>
      <c r="BR7" s="25"/>
      <c r="BS7" s="25"/>
      <c r="BT7" s="25"/>
      <c r="BU7" s="25"/>
      <c r="BV7" s="4"/>
      <c r="BW7" s="4"/>
      <c r="BX7" s="4"/>
      <c r="BY7" s="4"/>
      <c r="BZ7" s="4"/>
      <c r="CA7" s="4"/>
      <c r="CB7" s="4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</row>
    <row r="8" spans="1:100">
      <c r="A8" s="12" t="s">
        <v>62</v>
      </c>
      <c r="B8" s="12">
        <v>1</v>
      </c>
      <c r="C8" s="12" t="s">
        <v>63</v>
      </c>
      <c r="D8" s="12" t="s">
        <v>64</v>
      </c>
      <c r="E8" s="12" t="s">
        <v>65</v>
      </c>
      <c r="F8" s="12" t="s">
        <v>66</v>
      </c>
      <c r="G8" s="12" t="s">
        <v>67</v>
      </c>
      <c r="H8" s="12">
        <v>2</v>
      </c>
      <c r="I8" s="12" t="s">
        <v>68</v>
      </c>
      <c r="J8" s="12" t="s">
        <v>69</v>
      </c>
      <c r="K8" s="12" t="s">
        <v>70</v>
      </c>
      <c r="L8" s="12" t="s">
        <v>71</v>
      </c>
      <c r="M8" s="12" t="s">
        <v>72</v>
      </c>
      <c r="N8" s="12" t="s">
        <v>73</v>
      </c>
      <c r="O8" s="15" t="s">
        <v>62</v>
      </c>
      <c r="P8" s="15">
        <v>3</v>
      </c>
      <c r="Q8" s="15">
        <v>4</v>
      </c>
      <c r="R8" s="14" t="s">
        <v>74</v>
      </c>
      <c r="S8" s="14">
        <v>5</v>
      </c>
      <c r="T8" s="14" t="s">
        <v>75</v>
      </c>
      <c r="U8" s="14">
        <v>6</v>
      </c>
      <c r="V8" s="14">
        <v>7</v>
      </c>
      <c r="W8" s="14" t="s">
        <v>76</v>
      </c>
      <c r="X8" s="14" t="s">
        <v>77</v>
      </c>
      <c r="Y8" s="14" t="s">
        <v>78</v>
      </c>
      <c r="Z8" s="14" t="s">
        <v>79</v>
      </c>
      <c r="AA8" s="14">
        <v>8</v>
      </c>
      <c r="AB8" s="14">
        <v>9</v>
      </c>
      <c r="AC8" s="15" t="s">
        <v>62</v>
      </c>
      <c r="AD8" s="15">
        <v>10</v>
      </c>
      <c r="AE8" s="15" t="s">
        <v>80</v>
      </c>
      <c r="AF8" s="15" t="s">
        <v>81</v>
      </c>
      <c r="AG8" s="15">
        <v>11</v>
      </c>
      <c r="AH8" s="15" t="s">
        <v>82</v>
      </c>
      <c r="AI8" s="15">
        <v>12</v>
      </c>
      <c r="AJ8" s="2"/>
      <c r="AK8" s="2"/>
      <c r="AL8" s="2"/>
      <c r="AM8" s="3"/>
      <c r="AN8" s="3"/>
      <c r="AO8" s="17" t="s">
        <v>62</v>
      </c>
      <c r="AP8" s="17">
        <v>13</v>
      </c>
      <c r="AQ8" s="17" t="s">
        <v>83</v>
      </c>
      <c r="AR8" s="17">
        <v>14</v>
      </c>
      <c r="AS8" s="17">
        <v>15</v>
      </c>
      <c r="AT8" s="17">
        <v>16</v>
      </c>
      <c r="AU8" s="17">
        <v>17</v>
      </c>
      <c r="AV8" s="17" t="s">
        <v>84</v>
      </c>
      <c r="AW8" s="17">
        <v>18</v>
      </c>
      <c r="AX8" s="17" t="s">
        <v>85</v>
      </c>
      <c r="AY8" s="17">
        <v>19</v>
      </c>
      <c r="AZ8" s="17" t="s">
        <v>86</v>
      </c>
      <c r="BA8" s="17" t="s">
        <v>62</v>
      </c>
      <c r="BB8" s="17">
        <v>20</v>
      </c>
      <c r="BC8" s="17" t="s">
        <v>87</v>
      </c>
      <c r="BD8" s="17" t="s">
        <v>123</v>
      </c>
      <c r="BE8" s="17">
        <v>21</v>
      </c>
      <c r="BF8" s="17" t="s">
        <v>88</v>
      </c>
      <c r="BG8" s="17" t="s">
        <v>128</v>
      </c>
      <c r="BH8" s="17">
        <v>22</v>
      </c>
      <c r="BI8" s="17" t="s">
        <v>89</v>
      </c>
      <c r="BJ8" s="17" t="s">
        <v>125</v>
      </c>
      <c r="BM8" s="17" t="s">
        <v>62</v>
      </c>
      <c r="BN8" s="17">
        <v>23</v>
      </c>
      <c r="BO8" s="17">
        <v>24</v>
      </c>
      <c r="BP8" s="17">
        <v>25</v>
      </c>
      <c r="BQ8" s="17">
        <v>26</v>
      </c>
      <c r="BR8" s="17">
        <v>27</v>
      </c>
      <c r="BS8" s="17">
        <v>28</v>
      </c>
      <c r="BT8" s="17">
        <v>29</v>
      </c>
      <c r="BU8" s="17">
        <v>30</v>
      </c>
      <c r="BV8" s="5"/>
      <c r="BW8" s="5"/>
      <c r="BX8" s="5"/>
      <c r="BY8" s="5"/>
      <c r="BZ8" s="5"/>
      <c r="CA8" s="5"/>
      <c r="CB8" s="5"/>
    </row>
    <row r="9" spans="1:100" ht="22.5">
      <c r="A9" s="13" t="s">
        <v>90</v>
      </c>
      <c r="B9" s="13" t="s">
        <v>91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16" t="s">
        <v>90</v>
      </c>
      <c r="P9" s="16" t="s">
        <v>92</v>
      </c>
      <c r="Q9" s="16"/>
      <c r="R9" s="17"/>
      <c r="S9" s="17"/>
      <c r="T9" s="17"/>
      <c r="U9" s="17" t="s">
        <v>93</v>
      </c>
      <c r="V9" s="17" t="s">
        <v>94</v>
      </c>
      <c r="W9" s="17"/>
      <c r="X9" s="17"/>
      <c r="Y9" s="17"/>
      <c r="Z9" s="17"/>
      <c r="AA9" s="17"/>
      <c r="AB9" s="17" t="s">
        <v>95</v>
      </c>
      <c r="AC9" s="16" t="s">
        <v>90</v>
      </c>
      <c r="AD9" s="16"/>
      <c r="AE9" s="16"/>
      <c r="AF9" s="16"/>
      <c r="AG9" s="16"/>
      <c r="AH9" s="16"/>
      <c r="AI9" s="16" t="s">
        <v>96</v>
      </c>
      <c r="AJ9" s="3"/>
      <c r="AK9" s="3"/>
      <c r="AL9" s="3"/>
      <c r="AM9" s="3"/>
      <c r="AN9" s="3"/>
      <c r="AO9" s="17" t="s">
        <v>90</v>
      </c>
      <c r="AP9" s="17"/>
      <c r="AQ9" s="17"/>
      <c r="AR9" s="17"/>
      <c r="AS9" s="17"/>
      <c r="AT9" s="14"/>
      <c r="AU9" s="14"/>
      <c r="AV9" s="14"/>
      <c r="AW9" s="14" t="s">
        <v>97</v>
      </c>
      <c r="AX9" s="14" t="s">
        <v>98</v>
      </c>
      <c r="AY9" s="14" t="s">
        <v>99</v>
      </c>
      <c r="AZ9" s="14" t="s">
        <v>100</v>
      </c>
      <c r="BA9" s="14" t="s">
        <v>90</v>
      </c>
      <c r="BB9" s="14" t="s">
        <v>101</v>
      </c>
      <c r="BC9" s="14" t="s">
        <v>102</v>
      </c>
      <c r="BD9" s="24" t="s">
        <v>102</v>
      </c>
      <c r="BE9" s="14" t="s">
        <v>103</v>
      </c>
      <c r="BF9" s="14" t="s">
        <v>104</v>
      </c>
      <c r="BG9" s="24" t="s">
        <v>129</v>
      </c>
      <c r="BH9" s="14" t="s">
        <v>105</v>
      </c>
      <c r="BI9" s="14" t="s">
        <v>106</v>
      </c>
      <c r="BJ9" s="24" t="s">
        <v>126</v>
      </c>
      <c r="BM9" s="14" t="s">
        <v>90</v>
      </c>
      <c r="BN9" s="14" t="s">
        <v>107</v>
      </c>
      <c r="BO9" s="14" t="s">
        <v>108</v>
      </c>
      <c r="BP9" s="14" t="s">
        <v>109</v>
      </c>
      <c r="BQ9" s="14" t="s">
        <v>110</v>
      </c>
      <c r="BR9" s="14" t="s">
        <v>111</v>
      </c>
      <c r="BS9" s="14" t="s">
        <v>112</v>
      </c>
      <c r="BT9" s="14" t="s">
        <v>113</v>
      </c>
      <c r="BU9" s="14" t="s">
        <v>114</v>
      </c>
      <c r="BV9" s="4"/>
      <c r="BW9" s="4"/>
      <c r="BX9" s="5"/>
      <c r="BY9" s="5"/>
      <c r="BZ9" s="5"/>
      <c r="CA9" s="5"/>
      <c r="CB9" s="5"/>
    </row>
    <row r="10" spans="1:100">
      <c r="A10" s="18">
        <v>2012</v>
      </c>
      <c r="B10" s="9">
        <f>C10+E10</f>
        <v>43321964.719999999</v>
      </c>
      <c r="C10" s="9">
        <v>39950598.719999999</v>
      </c>
      <c r="D10" s="9">
        <v>5211934.87</v>
      </c>
      <c r="E10" s="9">
        <v>3371366</v>
      </c>
      <c r="F10" s="9">
        <v>120000</v>
      </c>
      <c r="G10" s="9">
        <v>3251366</v>
      </c>
      <c r="H10" s="9">
        <v>38498261.719999999</v>
      </c>
      <c r="I10" s="9">
        <v>17425425</v>
      </c>
      <c r="J10" s="9">
        <v>3583116</v>
      </c>
      <c r="K10" s="9">
        <v>819677.2</v>
      </c>
      <c r="L10" s="9">
        <v>819677.2</v>
      </c>
      <c r="M10" s="9">
        <v>2319664.54</v>
      </c>
      <c r="N10" s="9">
        <v>2302936.54</v>
      </c>
      <c r="O10" s="13">
        <v>2012</v>
      </c>
      <c r="P10" s="9">
        <f>B10-H10</f>
        <v>4823703</v>
      </c>
      <c r="Q10" s="8"/>
      <c r="R10" s="8"/>
      <c r="S10" s="8"/>
      <c r="T10" s="8"/>
      <c r="U10" s="9">
        <f>P10+Q10+S10</f>
        <v>4823703</v>
      </c>
      <c r="V10" s="9">
        <f>W10+Y10</f>
        <v>2994051</v>
      </c>
      <c r="W10" s="9">
        <v>2225394</v>
      </c>
      <c r="X10" s="8"/>
      <c r="Y10" s="9">
        <v>768657</v>
      </c>
      <c r="Z10" s="9">
        <v>768657</v>
      </c>
      <c r="AA10" s="8"/>
      <c r="AB10" s="9">
        <f>U10-V10-AA10</f>
        <v>1829652</v>
      </c>
      <c r="AC10" s="13">
        <v>2012</v>
      </c>
      <c r="AD10" s="9">
        <v>5987087.2199999997</v>
      </c>
      <c r="AE10" s="9">
        <v>5736183.2199999997</v>
      </c>
      <c r="AF10" s="9">
        <v>3490493</v>
      </c>
      <c r="AG10" s="9">
        <v>4157435.22</v>
      </c>
      <c r="AH10" s="9">
        <v>1932041.22</v>
      </c>
      <c r="AI10" s="20">
        <f>AB10-AD10+AG10</f>
        <v>0</v>
      </c>
      <c r="AJ10" s="3"/>
      <c r="AK10" s="3"/>
      <c r="AL10" s="3"/>
      <c r="AM10" s="3"/>
      <c r="AN10" s="3"/>
      <c r="AO10" s="13">
        <v>2012</v>
      </c>
      <c r="AP10" s="9">
        <v>17337928.219999999</v>
      </c>
      <c r="AQ10" s="8"/>
      <c r="AR10" s="8"/>
      <c r="AS10" s="8"/>
      <c r="AT10" s="8">
        <v>0</v>
      </c>
      <c r="AU10" s="8"/>
      <c r="AV10" s="8"/>
      <c r="AW10" s="19">
        <f>AP10/B10%</f>
        <v>40.021103225717226</v>
      </c>
      <c r="AX10" s="19">
        <f>(AP10-AR10)/B10%</f>
        <v>40.021103225717226</v>
      </c>
      <c r="AY10" s="19">
        <f>(W10+Y10+K10)/B10%</f>
        <v>8.8032207787643486</v>
      </c>
      <c r="AZ10" s="19">
        <f>(W10+Z10+K10-L10-X10)/B10%</f>
        <v>6.9111616228655661</v>
      </c>
      <c r="BA10" s="13">
        <v>2012</v>
      </c>
      <c r="BB10" s="19">
        <f t="shared" ref="BB10:BB27" si="0">(C10-BO10+F10)/B10%</f>
        <v>1.8551328528019724</v>
      </c>
      <c r="BC10" s="10">
        <v>4.3099999999999999E-2</v>
      </c>
      <c r="BD10" s="10">
        <v>4.5100000000000001E-2</v>
      </c>
      <c r="BE10" s="19">
        <f>((W10+Z10+K10+AS10)/B10%)</f>
        <v>8.8032207787643486</v>
      </c>
      <c r="BF10" s="13" t="str">
        <f t="shared" ref="BF10:BG12" si="1">IF(BE10&lt;=BC10,"TAK","NIE")</f>
        <v>NIE</v>
      </c>
      <c r="BG10" s="13" t="str">
        <f t="shared" si="1"/>
        <v>NIE</v>
      </c>
      <c r="BH10" s="21">
        <f>(W10+Z10+K10+AS10-L10-X10)/B10%</f>
        <v>6.9111616228655661</v>
      </c>
      <c r="BI10" s="13" t="str">
        <f>IF(BH10&lt;=BC10,"TAK","NIE")</f>
        <v>NIE</v>
      </c>
      <c r="BJ10" s="13" t="str">
        <f>IF(BI10&lt;=BD10,"TAK","NIE")</f>
        <v>NIE</v>
      </c>
      <c r="BK10" s="22"/>
      <c r="BM10" s="13">
        <v>2012</v>
      </c>
      <c r="BN10" s="9">
        <f>C10</f>
        <v>39950598.719999999</v>
      </c>
      <c r="BO10" s="9">
        <f>H10+Y10</f>
        <v>39266918.719999999</v>
      </c>
      <c r="BP10" s="9">
        <f>BN10-BO10</f>
        <v>683680</v>
      </c>
      <c r="BQ10" s="9">
        <f>B10</f>
        <v>43321964.719999999</v>
      </c>
      <c r="BR10" s="9">
        <f>H10+Y10+AD10</f>
        <v>45254005.939999998</v>
      </c>
      <c r="BS10" s="9">
        <f>BQ10-BR10</f>
        <v>-1932041.2199999988</v>
      </c>
      <c r="BT10" s="9">
        <f>Q10+S10+AG10</f>
        <v>4157435.22</v>
      </c>
      <c r="BU10" s="9">
        <f>W10+AA10</f>
        <v>2225394</v>
      </c>
      <c r="BV10" s="5"/>
      <c r="BX10" s="5"/>
      <c r="BY10" s="23">
        <f t="shared" ref="BY10:BY27" si="2">BQ10+BT10-BR10-BU10</f>
        <v>0</v>
      </c>
      <c r="BZ10" s="5"/>
      <c r="CA10" s="5"/>
      <c r="CB10" s="5"/>
    </row>
    <row r="11" spans="1:100">
      <c r="A11" s="18">
        <v>2013</v>
      </c>
      <c r="B11" s="9">
        <f>C11+E11</f>
        <v>41987887</v>
      </c>
      <c r="C11" s="9">
        <v>40154103</v>
      </c>
      <c r="D11" s="9">
        <v>379664.4</v>
      </c>
      <c r="E11" s="9">
        <v>1833784</v>
      </c>
      <c r="F11" s="9"/>
      <c r="G11" s="9">
        <v>1833784</v>
      </c>
      <c r="H11" s="9">
        <v>31551302</v>
      </c>
      <c r="I11" s="9">
        <v>17400000</v>
      </c>
      <c r="J11" s="9">
        <v>3500000</v>
      </c>
      <c r="K11" s="9">
        <v>1155828</v>
      </c>
      <c r="L11" s="9">
        <v>1155828</v>
      </c>
      <c r="M11" s="9">
        <v>1602520</v>
      </c>
      <c r="N11" s="9">
        <v>1602520</v>
      </c>
      <c r="O11" s="13">
        <v>2013</v>
      </c>
      <c r="P11" s="9">
        <f>B11-H11</f>
        <v>10436585</v>
      </c>
      <c r="Q11" s="8"/>
      <c r="R11" s="8"/>
      <c r="S11" s="8"/>
      <c r="T11" s="8"/>
      <c r="U11" s="9">
        <f t="shared" ref="U11:U26" si="3">P11+Q11+S11</f>
        <v>10436585</v>
      </c>
      <c r="V11" s="9">
        <f t="shared" ref="V11:V18" si="4">W11+Y11</f>
        <v>3073013</v>
      </c>
      <c r="W11" s="9">
        <v>2277493</v>
      </c>
      <c r="X11" s="8"/>
      <c r="Y11" s="9">
        <v>795520</v>
      </c>
      <c r="Z11" s="9">
        <v>795520</v>
      </c>
      <c r="AA11" s="8"/>
      <c r="AB11" s="9">
        <f t="shared" ref="AB11:AB27" si="5">U11-V11-AA11</f>
        <v>7363572</v>
      </c>
      <c r="AC11" s="13">
        <v>2013</v>
      </c>
      <c r="AD11" s="9">
        <v>8394230.0600000005</v>
      </c>
      <c r="AE11" s="9">
        <v>5421084.6200000001</v>
      </c>
      <c r="AF11" s="9">
        <v>2167392</v>
      </c>
      <c r="AG11" s="9">
        <v>1030658.06</v>
      </c>
      <c r="AH11" s="8"/>
      <c r="AI11" s="20">
        <f t="shared" ref="AI11:AI27" si="6">AB11-AD11+AG11</f>
        <v>0</v>
      </c>
      <c r="AJ11" s="3"/>
      <c r="AK11" s="3"/>
      <c r="AL11" s="3"/>
      <c r="AM11" s="3"/>
      <c r="AN11" s="3"/>
      <c r="AO11" s="13">
        <v>2013</v>
      </c>
      <c r="AP11" s="9">
        <v>16091093.279999999</v>
      </c>
      <c r="AQ11" s="8"/>
      <c r="AR11" s="8"/>
      <c r="AS11" s="8"/>
      <c r="AT11" s="9">
        <v>1246834.94</v>
      </c>
      <c r="AU11" s="8"/>
      <c r="AV11" s="8"/>
      <c r="AW11" s="19">
        <f t="shared" ref="AW11:AW27" si="7">AP11/B11%</f>
        <v>38.323179444586003</v>
      </c>
      <c r="AX11" s="19">
        <f t="shared" ref="AX11:AX27" si="8">(AP11-AR11)/B11%</f>
        <v>38.323179444586003</v>
      </c>
      <c r="AY11" s="19">
        <f t="shared" ref="AY11:AY27" si="9">(W11+Y11+K11)/B11%</f>
        <v>10.071573737444801</v>
      </c>
      <c r="AZ11" s="19">
        <f t="shared" ref="AZ11:AZ27" si="10">(W11+Z11+K11-L11-X11)/B11%</f>
        <v>7.3188083982411403</v>
      </c>
      <c r="BA11" s="13">
        <v>2013</v>
      </c>
      <c r="BB11" s="19">
        <f t="shared" si="0"/>
        <v>18.594126920461608</v>
      </c>
      <c r="BC11" s="10">
        <v>2.7699999999999999E-2</v>
      </c>
      <c r="BD11" s="10">
        <v>2.9700000000000001E-2</v>
      </c>
      <c r="BE11" s="19">
        <f t="shared" ref="BE11:BE27" si="11">((W11+Z11+K11+AS11)/B11%)</f>
        <v>10.071573737444801</v>
      </c>
      <c r="BF11" s="13" t="str">
        <f t="shared" si="1"/>
        <v>NIE</v>
      </c>
      <c r="BG11" s="13" t="str">
        <f t="shared" si="1"/>
        <v>NIE</v>
      </c>
      <c r="BH11" s="21">
        <f t="shared" ref="BH11:BH27" si="12">(W11+Z11+K11+AS11-L11-X11)/B11%</f>
        <v>7.3188083982411403</v>
      </c>
      <c r="BI11" s="13" t="str">
        <f>IF(BH11&lt;=BC11,"TAK","NIE")</f>
        <v>NIE</v>
      </c>
      <c r="BJ11" s="13" t="str">
        <f>IF(BI11&lt;=BD11,"TAK","NIE")</f>
        <v>NIE</v>
      </c>
      <c r="BM11" s="13">
        <v>2013</v>
      </c>
      <c r="BN11" s="9">
        <f t="shared" ref="BN11:BN27" si="13">C11</f>
        <v>40154103</v>
      </c>
      <c r="BO11" s="9">
        <f t="shared" ref="BO11:BO27" si="14">H11+Y11</f>
        <v>32346822</v>
      </c>
      <c r="BP11" s="9">
        <f t="shared" ref="BP11:BP27" si="15">BN11-BO11</f>
        <v>7807281</v>
      </c>
      <c r="BQ11" s="9">
        <f t="shared" ref="BQ11:BQ27" si="16">B11</f>
        <v>41987887</v>
      </c>
      <c r="BR11" s="9">
        <f t="shared" ref="BR11:BR27" si="17">H11+Y11+AD11</f>
        <v>40741052.060000002</v>
      </c>
      <c r="BS11" s="9">
        <f t="shared" ref="BS11:BS18" si="18">BQ11-BR11</f>
        <v>1246834.9399999976</v>
      </c>
      <c r="BT11" s="9">
        <f t="shared" ref="BT11:BT27" si="19">Q11+S11+AG11</f>
        <v>1030658.06</v>
      </c>
      <c r="BU11" s="9">
        <f t="shared" ref="BU11:BU18" si="20">W11+AA11</f>
        <v>2277493</v>
      </c>
      <c r="BV11" s="5"/>
      <c r="BX11" s="5"/>
      <c r="BY11" s="23">
        <f t="shared" si="2"/>
        <v>0</v>
      </c>
      <c r="BZ11" s="5"/>
      <c r="CA11" s="5"/>
      <c r="CB11" s="5"/>
    </row>
    <row r="12" spans="1:100">
      <c r="A12" s="18">
        <v>2014</v>
      </c>
      <c r="B12" s="9">
        <f t="shared" ref="B12:B27" si="21">C12+E12</f>
        <v>41421618</v>
      </c>
      <c r="C12" s="9">
        <v>41363881</v>
      </c>
      <c r="D12" s="8"/>
      <c r="E12" s="9">
        <v>57737</v>
      </c>
      <c r="F12" s="9"/>
      <c r="G12" s="9">
        <v>57737</v>
      </c>
      <c r="H12" s="9">
        <v>32246061</v>
      </c>
      <c r="I12" s="9">
        <v>17297960</v>
      </c>
      <c r="J12" s="9">
        <v>3580000</v>
      </c>
      <c r="K12" s="9">
        <v>1120131</v>
      </c>
      <c r="L12" s="9">
        <v>1120131</v>
      </c>
      <c r="M12" s="9">
        <v>1120131</v>
      </c>
      <c r="N12" s="8"/>
      <c r="O12" s="13">
        <v>2014</v>
      </c>
      <c r="P12" s="9">
        <f t="shared" ref="P12:P23" si="22">B12-H12</f>
        <v>9175557</v>
      </c>
      <c r="Q12" s="8"/>
      <c r="R12" s="8"/>
      <c r="S12" s="8"/>
      <c r="T12" s="8"/>
      <c r="U12" s="9">
        <f t="shared" si="3"/>
        <v>9175557</v>
      </c>
      <c r="V12" s="9">
        <f t="shared" si="4"/>
        <v>3502155</v>
      </c>
      <c r="W12" s="9">
        <v>2830000</v>
      </c>
      <c r="X12" s="8"/>
      <c r="Y12" s="9">
        <v>672155</v>
      </c>
      <c r="Z12" s="9">
        <v>672155</v>
      </c>
      <c r="AA12" s="8"/>
      <c r="AB12" s="9">
        <f t="shared" si="5"/>
        <v>5673402</v>
      </c>
      <c r="AC12" s="13">
        <v>2014</v>
      </c>
      <c r="AD12" s="9">
        <v>5673402</v>
      </c>
      <c r="AE12" s="9">
        <v>3583591</v>
      </c>
      <c r="AF12" s="23">
        <v>67926</v>
      </c>
      <c r="AG12" s="8"/>
      <c r="AH12" s="8"/>
      <c r="AI12" s="20">
        <f t="shared" si="6"/>
        <v>0</v>
      </c>
      <c r="AJ12" s="3"/>
      <c r="AK12" s="3"/>
      <c r="AL12" s="3"/>
      <c r="AM12" s="3"/>
      <c r="AN12" s="3"/>
      <c r="AO12" s="13">
        <v>2014</v>
      </c>
      <c r="AP12" s="9">
        <v>13261093.279999999</v>
      </c>
      <c r="AQ12" s="8"/>
      <c r="AR12" s="8"/>
      <c r="AS12" s="8"/>
      <c r="AT12" s="9">
        <v>2830000</v>
      </c>
      <c r="AU12" s="8"/>
      <c r="AV12" s="8"/>
      <c r="AW12" s="19">
        <f t="shared" si="7"/>
        <v>32.014908929921567</v>
      </c>
      <c r="AX12" s="19">
        <f t="shared" si="8"/>
        <v>32.014908929921567</v>
      </c>
      <c r="AY12" s="19">
        <f t="shared" si="9"/>
        <v>11.159115030224074</v>
      </c>
      <c r="AZ12" s="19">
        <f t="shared" si="10"/>
        <v>8.4548966677255351</v>
      </c>
      <c r="BA12" s="13">
        <v>2014</v>
      </c>
      <c r="BB12" s="19">
        <f t="shared" si="0"/>
        <v>20.389510134538927</v>
      </c>
      <c r="BC12" s="10">
        <v>8.4599999999999995E-2</v>
      </c>
      <c r="BD12" s="10">
        <v>8.6599999999999996E-2</v>
      </c>
      <c r="BE12" s="19">
        <f t="shared" si="11"/>
        <v>11.159115030224074</v>
      </c>
      <c r="BF12" s="13" t="str">
        <f t="shared" si="1"/>
        <v>NIE</v>
      </c>
      <c r="BG12" s="13" t="str">
        <f t="shared" si="1"/>
        <v>NIE</v>
      </c>
      <c r="BH12" s="21">
        <f t="shared" si="12"/>
        <v>8.4548966677255351</v>
      </c>
      <c r="BI12" s="13" t="s">
        <v>121</v>
      </c>
      <c r="BJ12" s="13" t="s">
        <v>121</v>
      </c>
      <c r="BM12" s="13">
        <v>2014</v>
      </c>
      <c r="BN12" s="9">
        <f t="shared" si="13"/>
        <v>41363881</v>
      </c>
      <c r="BO12" s="9">
        <f t="shared" si="14"/>
        <v>32918216</v>
      </c>
      <c r="BP12" s="9">
        <f t="shared" si="15"/>
        <v>8445665</v>
      </c>
      <c r="BQ12" s="9">
        <f t="shared" si="16"/>
        <v>41421618</v>
      </c>
      <c r="BR12" s="9">
        <f t="shared" si="17"/>
        <v>38591618</v>
      </c>
      <c r="BS12" s="9">
        <f t="shared" si="18"/>
        <v>2830000</v>
      </c>
      <c r="BT12" s="9">
        <f t="shared" si="19"/>
        <v>0</v>
      </c>
      <c r="BU12" s="9">
        <f t="shared" si="20"/>
        <v>2830000</v>
      </c>
      <c r="BV12" s="5"/>
      <c r="BX12" s="5"/>
      <c r="BY12" s="23">
        <f t="shared" si="2"/>
        <v>0</v>
      </c>
      <c r="BZ12" s="5"/>
      <c r="CA12" s="5"/>
      <c r="CB12" s="5"/>
    </row>
    <row r="13" spans="1:100">
      <c r="A13" s="18">
        <v>2015</v>
      </c>
      <c r="B13" s="9">
        <f t="shared" si="21"/>
        <v>40631683</v>
      </c>
      <c r="C13" s="9">
        <v>40631683</v>
      </c>
      <c r="D13" s="8"/>
      <c r="E13" s="8"/>
      <c r="F13" s="8"/>
      <c r="G13" s="8"/>
      <c r="H13" s="9">
        <v>33859953</v>
      </c>
      <c r="I13" s="9">
        <v>17354429</v>
      </c>
      <c r="J13" s="9">
        <v>3610000</v>
      </c>
      <c r="K13" s="9">
        <v>1084433</v>
      </c>
      <c r="L13" s="9">
        <v>1084433</v>
      </c>
      <c r="M13" s="9">
        <v>1084433</v>
      </c>
      <c r="N13" s="8"/>
      <c r="O13" s="13">
        <v>2015</v>
      </c>
      <c r="P13" s="9">
        <f t="shared" si="22"/>
        <v>6771730</v>
      </c>
      <c r="Q13" s="8"/>
      <c r="R13" s="8"/>
      <c r="S13" s="8"/>
      <c r="T13" s="8"/>
      <c r="U13" s="9">
        <f t="shared" si="3"/>
        <v>6771730</v>
      </c>
      <c r="V13" s="9">
        <f t="shared" si="4"/>
        <v>3293637</v>
      </c>
      <c r="W13" s="9">
        <v>2718000</v>
      </c>
      <c r="X13" s="8"/>
      <c r="Y13" s="9">
        <v>575637</v>
      </c>
      <c r="Z13" s="9">
        <v>575637</v>
      </c>
      <c r="AA13" s="8"/>
      <c r="AB13" s="9">
        <f t="shared" si="5"/>
        <v>3478093</v>
      </c>
      <c r="AC13" s="13">
        <v>2015</v>
      </c>
      <c r="AD13" s="9">
        <v>3478093</v>
      </c>
      <c r="AE13" s="9">
        <v>3478093</v>
      </c>
      <c r="AF13" s="8"/>
      <c r="AG13" s="8"/>
      <c r="AH13" s="8"/>
      <c r="AI13" s="20">
        <f t="shared" si="6"/>
        <v>0</v>
      </c>
      <c r="AJ13" s="3"/>
      <c r="AK13" s="3"/>
      <c r="AL13" s="3"/>
      <c r="AM13" s="3"/>
      <c r="AN13" s="3"/>
      <c r="AO13" s="13">
        <v>2015</v>
      </c>
      <c r="AP13" s="9">
        <v>10543093.279999999</v>
      </c>
      <c r="AQ13" s="8"/>
      <c r="AR13" s="8"/>
      <c r="AS13" s="8"/>
      <c r="AT13" s="9">
        <v>2718000</v>
      </c>
      <c r="AU13" s="8"/>
      <c r="AV13" s="8"/>
      <c r="AW13" s="19">
        <f t="shared" si="7"/>
        <v>25.947961052954657</v>
      </c>
      <c r="AX13" s="19">
        <f t="shared" si="8"/>
        <v>25.947961052954657</v>
      </c>
      <c r="AY13" s="19">
        <f t="shared" si="9"/>
        <v>10.775015152584253</v>
      </c>
      <c r="AZ13" s="19">
        <f t="shared" si="10"/>
        <v>8.1060806661638889</v>
      </c>
      <c r="BA13" s="13">
        <v>2015</v>
      </c>
      <c r="BB13" s="19">
        <f t="shared" si="0"/>
        <v>15.24941263200936</v>
      </c>
      <c r="BC13" s="10">
        <v>0.1361</v>
      </c>
      <c r="BD13" s="10">
        <v>0.1361</v>
      </c>
      <c r="BE13" s="19">
        <f t="shared" si="11"/>
        <v>10.775015152584253</v>
      </c>
      <c r="BF13" s="13" t="s">
        <v>121</v>
      </c>
      <c r="BG13" s="13" t="s">
        <v>121</v>
      </c>
      <c r="BH13" s="21">
        <f t="shared" si="12"/>
        <v>8.1060806661638889</v>
      </c>
      <c r="BI13" s="13" t="s">
        <v>121</v>
      </c>
      <c r="BJ13" s="13" t="s">
        <v>121</v>
      </c>
      <c r="BM13" s="13">
        <v>2015</v>
      </c>
      <c r="BN13" s="9">
        <f t="shared" si="13"/>
        <v>40631683</v>
      </c>
      <c r="BO13" s="9">
        <f t="shared" si="14"/>
        <v>34435590</v>
      </c>
      <c r="BP13" s="9">
        <f t="shared" si="15"/>
        <v>6196093</v>
      </c>
      <c r="BQ13" s="9">
        <f t="shared" si="16"/>
        <v>40631683</v>
      </c>
      <c r="BR13" s="9">
        <f t="shared" si="17"/>
        <v>37913683</v>
      </c>
      <c r="BS13" s="9">
        <f t="shared" si="18"/>
        <v>2718000</v>
      </c>
      <c r="BT13" s="9">
        <f t="shared" si="19"/>
        <v>0</v>
      </c>
      <c r="BU13" s="9">
        <f t="shared" si="20"/>
        <v>2718000</v>
      </c>
      <c r="BV13" s="5"/>
      <c r="BX13" s="5"/>
      <c r="BY13" s="23">
        <f t="shared" si="2"/>
        <v>0</v>
      </c>
      <c r="BZ13" s="5"/>
      <c r="CA13" s="5"/>
      <c r="CB13" s="5"/>
    </row>
    <row r="14" spans="1:100">
      <c r="A14" s="18">
        <v>2016</v>
      </c>
      <c r="B14" s="9">
        <f t="shared" si="21"/>
        <v>42488318</v>
      </c>
      <c r="C14" s="9">
        <v>42488318</v>
      </c>
      <c r="D14" s="8"/>
      <c r="E14" s="8"/>
      <c r="F14" s="8"/>
      <c r="G14" s="8"/>
      <c r="H14" s="9">
        <v>35334629</v>
      </c>
      <c r="I14" s="9">
        <v>17614746</v>
      </c>
      <c r="J14" s="9">
        <v>3636000</v>
      </c>
      <c r="K14" s="9">
        <v>1048736</v>
      </c>
      <c r="L14" s="9">
        <v>1048736</v>
      </c>
      <c r="M14" s="9">
        <v>1048736</v>
      </c>
      <c r="N14" s="8"/>
      <c r="O14" s="13">
        <v>2016</v>
      </c>
      <c r="P14" s="9">
        <f t="shared" si="22"/>
        <v>7153689</v>
      </c>
      <c r="Q14" s="8"/>
      <c r="R14" s="8"/>
      <c r="S14" s="8"/>
      <c r="T14" s="8"/>
      <c r="U14" s="9">
        <f t="shared" si="3"/>
        <v>7153689</v>
      </c>
      <c r="V14" s="9">
        <f t="shared" si="4"/>
        <v>2608877</v>
      </c>
      <c r="W14" s="9">
        <v>2140000</v>
      </c>
      <c r="X14" s="8"/>
      <c r="Y14" s="9">
        <v>468877</v>
      </c>
      <c r="Z14" s="9">
        <v>468877</v>
      </c>
      <c r="AA14" s="8"/>
      <c r="AB14" s="9">
        <f t="shared" si="5"/>
        <v>4544812</v>
      </c>
      <c r="AC14" s="13">
        <v>2016</v>
      </c>
      <c r="AD14" s="9">
        <v>4544812</v>
      </c>
      <c r="AE14" s="9">
        <v>3640521</v>
      </c>
      <c r="AF14" s="8"/>
      <c r="AG14" s="8"/>
      <c r="AH14" s="8"/>
      <c r="AI14" s="20">
        <f t="shared" si="6"/>
        <v>0</v>
      </c>
      <c r="AJ14" s="3"/>
      <c r="AK14" s="3"/>
      <c r="AL14" s="3"/>
      <c r="AM14" s="3"/>
      <c r="AN14" s="3"/>
      <c r="AO14" s="13">
        <v>2016</v>
      </c>
      <c r="AP14" s="9">
        <v>8403093.2799999993</v>
      </c>
      <c r="AQ14" s="8"/>
      <c r="AR14" s="8"/>
      <c r="AS14" s="8"/>
      <c r="AT14" s="9">
        <v>2140000</v>
      </c>
      <c r="AU14" s="8"/>
      <c r="AV14" s="8"/>
      <c r="AW14" s="19">
        <f t="shared" si="7"/>
        <v>19.777420419419755</v>
      </c>
      <c r="AX14" s="19">
        <f t="shared" si="8"/>
        <v>19.777420419419755</v>
      </c>
      <c r="AY14" s="19">
        <f t="shared" si="9"/>
        <v>8.6085144627283192</v>
      </c>
      <c r="AZ14" s="19">
        <f t="shared" si="10"/>
        <v>6.1402218840482226</v>
      </c>
      <c r="BA14" s="13">
        <v>2016</v>
      </c>
      <c r="BB14" s="19">
        <f t="shared" si="0"/>
        <v>15.733294031550038</v>
      </c>
      <c r="BC14" s="10">
        <v>0.18079999999999999</v>
      </c>
      <c r="BD14" s="10">
        <v>0.18079999999999999</v>
      </c>
      <c r="BE14" s="19">
        <f t="shared" si="11"/>
        <v>8.6085144627283192</v>
      </c>
      <c r="BF14" s="13" t="s">
        <v>121</v>
      </c>
      <c r="BG14" s="13" t="s">
        <v>121</v>
      </c>
      <c r="BH14" s="21">
        <f t="shared" si="12"/>
        <v>6.1402218840482226</v>
      </c>
      <c r="BI14" s="13" t="s">
        <v>121</v>
      </c>
      <c r="BJ14" s="13" t="s">
        <v>121</v>
      </c>
      <c r="BM14" s="13">
        <v>2016</v>
      </c>
      <c r="BN14" s="9">
        <f t="shared" si="13"/>
        <v>42488318</v>
      </c>
      <c r="BO14" s="9">
        <f t="shared" si="14"/>
        <v>35803506</v>
      </c>
      <c r="BP14" s="9">
        <f t="shared" si="15"/>
        <v>6684812</v>
      </c>
      <c r="BQ14" s="9">
        <f t="shared" si="16"/>
        <v>42488318</v>
      </c>
      <c r="BR14" s="9">
        <f t="shared" si="17"/>
        <v>40348318</v>
      </c>
      <c r="BS14" s="9">
        <f t="shared" si="18"/>
        <v>2140000</v>
      </c>
      <c r="BT14" s="9">
        <f t="shared" si="19"/>
        <v>0</v>
      </c>
      <c r="BU14" s="9">
        <f t="shared" si="20"/>
        <v>2140000</v>
      </c>
      <c r="BV14" s="5"/>
      <c r="BX14" s="5"/>
      <c r="BY14" s="23">
        <f t="shared" si="2"/>
        <v>0</v>
      </c>
      <c r="BZ14" s="5"/>
      <c r="CA14" s="5"/>
      <c r="CB14" s="5"/>
    </row>
    <row r="15" spans="1:100">
      <c r="A15" s="18">
        <v>2017</v>
      </c>
      <c r="B15" s="9">
        <f t="shared" si="21"/>
        <v>42710308</v>
      </c>
      <c r="C15" s="9">
        <v>42710308</v>
      </c>
      <c r="D15" s="8"/>
      <c r="E15" s="8"/>
      <c r="F15" s="8"/>
      <c r="G15" s="8"/>
      <c r="H15" s="9">
        <v>35817101</v>
      </c>
      <c r="I15" s="9">
        <v>17715700</v>
      </c>
      <c r="J15" s="9">
        <v>3383830</v>
      </c>
      <c r="K15" s="9">
        <v>1013038</v>
      </c>
      <c r="L15" s="9">
        <v>1013038</v>
      </c>
      <c r="M15" s="9">
        <v>1013038</v>
      </c>
      <c r="N15" s="8"/>
      <c r="O15" s="13">
        <v>2017</v>
      </c>
      <c r="P15" s="9">
        <f t="shared" si="22"/>
        <v>6893207</v>
      </c>
      <c r="Q15" s="8"/>
      <c r="R15" s="8"/>
      <c r="S15" s="8"/>
      <c r="T15" s="8"/>
      <c r="U15" s="9">
        <f t="shared" si="3"/>
        <v>6893207</v>
      </c>
      <c r="V15" s="9">
        <f t="shared" si="4"/>
        <v>2903994</v>
      </c>
      <c r="W15" s="9">
        <v>2620000</v>
      </c>
      <c r="X15" s="8"/>
      <c r="Y15" s="9">
        <v>283994</v>
      </c>
      <c r="Z15" s="9">
        <v>283994</v>
      </c>
      <c r="AA15" s="8"/>
      <c r="AB15" s="9">
        <f t="shared" si="5"/>
        <v>3989213</v>
      </c>
      <c r="AC15" s="13">
        <v>2017</v>
      </c>
      <c r="AD15" s="9">
        <v>3989213</v>
      </c>
      <c r="AE15" s="9">
        <v>3602951</v>
      </c>
      <c r="AF15" s="8"/>
      <c r="AG15" s="8"/>
      <c r="AH15" s="8"/>
      <c r="AI15" s="20">
        <f t="shared" si="6"/>
        <v>0</v>
      </c>
      <c r="AJ15" s="3"/>
      <c r="AK15" s="3"/>
      <c r="AL15" s="3"/>
      <c r="AM15" s="3"/>
      <c r="AN15" s="3"/>
      <c r="AO15" s="13">
        <v>2017</v>
      </c>
      <c r="AP15" s="9">
        <v>5783093.2800000003</v>
      </c>
      <c r="AQ15" s="8"/>
      <c r="AR15" s="8"/>
      <c r="AS15" s="8"/>
      <c r="AT15" s="9">
        <v>2620000</v>
      </c>
      <c r="AU15" s="8"/>
      <c r="AV15" s="8"/>
      <c r="AW15" s="19">
        <f t="shared" si="7"/>
        <v>13.540275289047319</v>
      </c>
      <c r="AX15" s="19">
        <f t="shared" si="8"/>
        <v>13.540275289047319</v>
      </c>
      <c r="AY15" s="19">
        <f t="shared" si="9"/>
        <v>9.1711630831601578</v>
      </c>
      <c r="AZ15" s="19">
        <f t="shared" si="10"/>
        <v>6.7992813350819192</v>
      </c>
      <c r="BA15" s="13">
        <v>2017</v>
      </c>
      <c r="BB15" s="19">
        <f t="shared" si="0"/>
        <v>15.474514957841091</v>
      </c>
      <c r="BC15" s="10">
        <v>0.17119999999999999</v>
      </c>
      <c r="BD15" s="10">
        <v>0.17119999999999999</v>
      </c>
      <c r="BE15" s="19">
        <f t="shared" si="11"/>
        <v>9.1711630831601578</v>
      </c>
      <c r="BF15" s="13" t="s">
        <v>121</v>
      </c>
      <c r="BG15" s="13" t="s">
        <v>121</v>
      </c>
      <c r="BH15" s="21">
        <f t="shared" si="12"/>
        <v>6.7992813350819192</v>
      </c>
      <c r="BI15" s="13" t="s">
        <v>121</v>
      </c>
      <c r="BJ15" s="13" t="s">
        <v>121</v>
      </c>
      <c r="BM15" s="13">
        <v>2017</v>
      </c>
      <c r="BN15" s="9">
        <f t="shared" si="13"/>
        <v>42710308</v>
      </c>
      <c r="BO15" s="9">
        <f t="shared" si="14"/>
        <v>36101095</v>
      </c>
      <c r="BP15" s="9">
        <f t="shared" si="15"/>
        <v>6609213</v>
      </c>
      <c r="BQ15" s="9">
        <f t="shared" si="16"/>
        <v>42710308</v>
      </c>
      <c r="BR15" s="9">
        <f t="shared" si="17"/>
        <v>40090308</v>
      </c>
      <c r="BS15" s="9">
        <f t="shared" si="18"/>
        <v>2620000</v>
      </c>
      <c r="BT15" s="9">
        <f t="shared" si="19"/>
        <v>0</v>
      </c>
      <c r="BU15" s="9">
        <f t="shared" si="20"/>
        <v>2620000</v>
      </c>
      <c r="BV15" s="5"/>
      <c r="BX15" s="5"/>
      <c r="BY15" s="23">
        <f t="shared" si="2"/>
        <v>0</v>
      </c>
      <c r="BZ15" s="5"/>
      <c r="CA15" s="5"/>
      <c r="CB15" s="5"/>
    </row>
    <row r="16" spans="1:100">
      <c r="A16" s="18">
        <v>2018</v>
      </c>
      <c r="B16" s="9">
        <f t="shared" si="21"/>
        <v>43360311</v>
      </c>
      <c r="C16" s="9">
        <v>43360311</v>
      </c>
      <c r="D16" s="8"/>
      <c r="E16" s="8"/>
      <c r="F16" s="8"/>
      <c r="G16" s="8"/>
      <c r="H16" s="9">
        <v>36786994</v>
      </c>
      <c r="I16" s="9">
        <v>17804278</v>
      </c>
      <c r="J16" s="9">
        <v>3395000</v>
      </c>
      <c r="K16" s="9">
        <v>977341</v>
      </c>
      <c r="L16" s="9">
        <v>977341</v>
      </c>
      <c r="M16" s="9">
        <v>977341</v>
      </c>
      <c r="N16" s="8"/>
      <c r="O16" s="13">
        <v>2018</v>
      </c>
      <c r="P16" s="9">
        <f t="shared" si="22"/>
        <v>6573317</v>
      </c>
      <c r="Q16" s="8"/>
      <c r="R16" s="8"/>
      <c r="S16" s="8"/>
      <c r="T16" s="8"/>
      <c r="U16" s="9">
        <f t="shared" si="3"/>
        <v>6573317</v>
      </c>
      <c r="V16" s="9">
        <f t="shared" si="4"/>
        <v>2707938</v>
      </c>
      <c r="W16" s="9">
        <v>2531000</v>
      </c>
      <c r="X16" s="8"/>
      <c r="Y16" s="9">
        <v>176938</v>
      </c>
      <c r="Z16" s="9">
        <v>176938</v>
      </c>
      <c r="AA16" s="8"/>
      <c r="AB16" s="9">
        <f t="shared" si="5"/>
        <v>3865379</v>
      </c>
      <c r="AC16" s="13">
        <v>2018</v>
      </c>
      <c r="AD16" s="9">
        <v>3865379</v>
      </c>
      <c r="AE16" s="9">
        <v>3865379</v>
      </c>
      <c r="AF16" s="8"/>
      <c r="AG16" s="8"/>
      <c r="AH16" s="8"/>
      <c r="AI16" s="20">
        <f t="shared" si="6"/>
        <v>0</v>
      </c>
      <c r="AJ16" s="3"/>
      <c r="AK16" s="3"/>
      <c r="AL16" s="3"/>
      <c r="AM16" s="3"/>
      <c r="AN16" s="3"/>
      <c r="AO16" s="13">
        <v>2018</v>
      </c>
      <c r="AP16" s="9">
        <v>3252093.28</v>
      </c>
      <c r="AQ16" s="8"/>
      <c r="AR16" s="8"/>
      <c r="AS16" s="8"/>
      <c r="AT16" s="9">
        <v>2531000</v>
      </c>
      <c r="AU16" s="8"/>
      <c r="AV16" s="8"/>
      <c r="AW16" s="19">
        <f t="shared" si="7"/>
        <v>7.5001613341749325</v>
      </c>
      <c r="AX16" s="19">
        <f t="shared" si="8"/>
        <v>7.5001613341749325</v>
      </c>
      <c r="AY16" s="19">
        <f t="shared" si="9"/>
        <v>8.4991987257655968</v>
      </c>
      <c r="AZ16" s="19">
        <f t="shared" si="10"/>
        <v>6.2451996711923954</v>
      </c>
      <c r="BA16" s="13">
        <v>2018</v>
      </c>
      <c r="BB16" s="19">
        <f t="shared" si="0"/>
        <v>14.751690780077661</v>
      </c>
      <c r="BC16" s="10">
        <v>0.15479999999999999</v>
      </c>
      <c r="BD16" s="10">
        <v>0.15479999999999999</v>
      </c>
      <c r="BE16" s="19">
        <f t="shared" si="11"/>
        <v>8.4991987257655968</v>
      </c>
      <c r="BF16" s="13" t="s">
        <v>121</v>
      </c>
      <c r="BG16" s="13" t="s">
        <v>121</v>
      </c>
      <c r="BH16" s="21">
        <f t="shared" si="12"/>
        <v>6.2451996711923954</v>
      </c>
      <c r="BI16" s="13" t="s">
        <v>121</v>
      </c>
      <c r="BJ16" s="13" t="s">
        <v>121</v>
      </c>
      <c r="BM16" s="13">
        <v>2018</v>
      </c>
      <c r="BN16" s="9">
        <f t="shared" si="13"/>
        <v>43360311</v>
      </c>
      <c r="BO16" s="9">
        <f t="shared" si="14"/>
        <v>36963932</v>
      </c>
      <c r="BP16" s="9">
        <f t="shared" si="15"/>
        <v>6396379</v>
      </c>
      <c r="BQ16" s="9">
        <f t="shared" si="16"/>
        <v>43360311</v>
      </c>
      <c r="BR16" s="9">
        <f t="shared" si="17"/>
        <v>40829311</v>
      </c>
      <c r="BS16" s="9">
        <f t="shared" si="18"/>
        <v>2531000</v>
      </c>
      <c r="BT16" s="9">
        <f t="shared" si="19"/>
        <v>0</v>
      </c>
      <c r="BU16" s="9">
        <f t="shared" si="20"/>
        <v>2531000</v>
      </c>
      <c r="BV16" s="5"/>
      <c r="BX16" s="5"/>
      <c r="BY16" s="23">
        <f t="shared" si="2"/>
        <v>0</v>
      </c>
      <c r="BZ16" s="5"/>
      <c r="CA16" s="5"/>
      <c r="CB16" s="5"/>
    </row>
    <row r="17" spans="1:80">
      <c r="A17" s="18">
        <v>2019</v>
      </c>
      <c r="B17" s="9">
        <f t="shared" si="21"/>
        <v>44968893</v>
      </c>
      <c r="C17" s="9">
        <v>44968893</v>
      </c>
      <c r="D17" s="8"/>
      <c r="E17" s="8"/>
      <c r="F17" s="8"/>
      <c r="G17" s="8"/>
      <c r="H17" s="9">
        <v>37687144</v>
      </c>
      <c r="I17" s="9">
        <v>17982766</v>
      </c>
      <c r="J17" s="9">
        <v>3410000</v>
      </c>
      <c r="K17" s="9">
        <v>941643</v>
      </c>
      <c r="L17" s="9">
        <v>941643</v>
      </c>
      <c r="M17" s="9">
        <v>941643</v>
      </c>
      <c r="N17" s="8"/>
      <c r="O17" s="13">
        <v>2019</v>
      </c>
      <c r="P17" s="9">
        <f t="shared" si="22"/>
        <v>7281749</v>
      </c>
      <c r="Q17" s="8"/>
      <c r="R17" s="8"/>
      <c r="S17" s="8"/>
      <c r="T17" s="8"/>
      <c r="U17" s="9">
        <f t="shared" si="3"/>
        <v>7281749</v>
      </c>
      <c r="V17" s="9">
        <f t="shared" si="4"/>
        <v>2729668</v>
      </c>
      <c r="W17" s="9">
        <v>2652899</v>
      </c>
      <c r="X17" s="8"/>
      <c r="Y17" s="9">
        <v>76769</v>
      </c>
      <c r="Z17" s="9">
        <v>76769</v>
      </c>
      <c r="AA17" s="8"/>
      <c r="AB17" s="9">
        <f t="shared" si="5"/>
        <v>4552081</v>
      </c>
      <c r="AC17" s="13">
        <v>2019</v>
      </c>
      <c r="AD17" s="9">
        <v>4552081</v>
      </c>
      <c r="AE17" s="9">
        <v>4327807</v>
      </c>
      <c r="AF17" s="8"/>
      <c r="AG17" s="8"/>
      <c r="AH17" s="8"/>
      <c r="AI17" s="20">
        <f t="shared" si="6"/>
        <v>0</v>
      </c>
      <c r="AJ17" s="3"/>
      <c r="AK17" s="3"/>
      <c r="AL17" s="3"/>
      <c r="AM17" s="3"/>
      <c r="AN17" s="3"/>
      <c r="AO17" s="13">
        <v>2019</v>
      </c>
      <c r="AP17" s="8">
        <v>599194.28</v>
      </c>
      <c r="AQ17" s="8"/>
      <c r="AR17" s="8"/>
      <c r="AS17" s="8"/>
      <c r="AT17" s="9">
        <v>2652899</v>
      </c>
      <c r="AU17" s="8"/>
      <c r="AV17" s="8"/>
      <c r="AW17" s="19">
        <f t="shared" si="7"/>
        <v>1.3324639323454106</v>
      </c>
      <c r="AX17" s="19">
        <f t="shared" si="8"/>
        <v>1.3324639323454106</v>
      </c>
      <c r="AY17" s="19">
        <f t="shared" si="9"/>
        <v>8.1641124677007291</v>
      </c>
      <c r="AZ17" s="19">
        <f t="shared" si="10"/>
        <v>6.0701249639389614</v>
      </c>
      <c r="BA17" s="13">
        <v>2019</v>
      </c>
      <c r="BB17" s="19">
        <f t="shared" si="0"/>
        <v>16.022142239525444</v>
      </c>
      <c r="BC17" s="10">
        <v>0.1532</v>
      </c>
      <c r="BD17" s="10">
        <v>0.1532</v>
      </c>
      <c r="BE17" s="19">
        <f t="shared" si="11"/>
        <v>8.1641124677007291</v>
      </c>
      <c r="BF17" s="13" t="s">
        <v>121</v>
      </c>
      <c r="BG17" s="13" t="s">
        <v>121</v>
      </c>
      <c r="BH17" s="21">
        <f t="shared" si="12"/>
        <v>6.0701249639389614</v>
      </c>
      <c r="BI17" s="13" t="s">
        <v>121</v>
      </c>
      <c r="BJ17" s="13" t="s">
        <v>121</v>
      </c>
      <c r="BM17" s="13">
        <v>2019</v>
      </c>
      <c r="BN17" s="9">
        <f t="shared" si="13"/>
        <v>44968893</v>
      </c>
      <c r="BO17" s="9">
        <f t="shared" si="14"/>
        <v>37763913</v>
      </c>
      <c r="BP17" s="9">
        <f t="shared" si="15"/>
        <v>7204980</v>
      </c>
      <c r="BQ17" s="9">
        <f t="shared" si="16"/>
        <v>44968893</v>
      </c>
      <c r="BR17" s="9">
        <f t="shared" si="17"/>
        <v>42315994</v>
      </c>
      <c r="BS17" s="9">
        <f t="shared" si="18"/>
        <v>2652899</v>
      </c>
      <c r="BT17" s="9">
        <f t="shared" si="19"/>
        <v>0</v>
      </c>
      <c r="BU17" s="9">
        <f t="shared" si="20"/>
        <v>2652899</v>
      </c>
      <c r="BV17" s="5"/>
      <c r="BX17" s="5"/>
      <c r="BY17" s="23">
        <f t="shared" si="2"/>
        <v>0</v>
      </c>
      <c r="BZ17" s="5"/>
      <c r="CA17" s="5"/>
      <c r="CB17" s="5"/>
    </row>
    <row r="18" spans="1:80">
      <c r="A18" s="18">
        <v>2020</v>
      </c>
      <c r="B18" s="9">
        <f t="shared" si="21"/>
        <v>43097526.280000001</v>
      </c>
      <c r="C18" s="9">
        <v>43097526.280000001</v>
      </c>
      <c r="D18" s="8"/>
      <c r="E18" s="8"/>
      <c r="F18" s="8"/>
      <c r="G18" s="8"/>
      <c r="H18" s="9">
        <v>38041374</v>
      </c>
      <c r="I18" s="9">
        <v>18072600</v>
      </c>
      <c r="J18" s="9">
        <v>3425000</v>
      </c>
      <c r="K18" s="9">
        <v>905946</v>
      </c>
      <c r="L18" s="9">
        <v>905946</v>
      </c>
      <c r="M18" s="9">
        <v>905946</v>
      </c>
      <c r="N18" s="8"/>
      <c r="O18" s="13">
        <v>2020</v>
      </c>
      <c r="P18" s="9">
        <f>B18-H18</f>
        <v>5056152.2800000012</v>
      </c>
      <c r="Q18" s="8"/>
      <c r="R18" s="8"/>
      <c r="S18" s="8"/>
      <c r="T18" s="8"/>
      <c r="U18" s="9">
        <f t="shared" si="3"/>
        <v>5056152.2800000012</v>
      </c>
      <c r="V18" s="9">
        <f t="shared" si="4"/>
        <v>610364.28</v>
      </c>
      <c r="W18" s="9">
        <v>599194.28</v>
      </c>
      <c r="X18" s="8"/>
      <c r="Y18" s="9">
        <v>11170</v>
      </c>
      <c r="Z18" s="9">
        <v>11170</v>
      </c>
      <c r="AA18" s="8"/>
      <c r="AB18" s="9">
        <f t="shared" si="5"/>
        <v>4445788.0000000009</v>
      </c>
      <c r="AC18" s="13">
        <v>2020</v>
      </c>
      <c r="AD18" s="9">
        <v>4445788</v>
      </c>
      <c r="AE18" s="9">
        <v>4015076</v>
      </c>
      <c r="AF18" s="8"/>
      <c r="AG18" s="8"/>
      <c r="AH18" s="8"/>
      <c r="AI18" s="20">
        <f t="shared" si="6"/>
        <v>9.3132257461547852E-10</v>
      </c>
      <c r="AJ18" s="3"/>
      <c r="AK18" s="3"/>
      <c r="AL18" s="3"/>
      <c r="AM18" s="3"/>
      <c r="AN18" s="3"/>
      <c r="AO18" s="13">
        <v>2020</v>
      </c>
      <c r="AP18" s="8"/>
      <c r="AQ18" s="8"/>
      <c r="AR18" s="8"/>
      <c r="AS18" s="8"/>
      <c r="AT18" s="9">
        <v>599194.28</v>
      </c>
      <c r="AU18" s="8"/>
      <c r="AV18" s="8"/>
      <c r="AW18" s="19">
        <f t="shared" si="7"/>
        <v>0</v>
      </c>
      <c r="AX18" s="19">
        <f t="shared" si="8"/>
        <v>0</v>
      </c>
      <c r="AY18" s="19">
        <f t="shared" si="9"/>
        <v>3.5183232330985654</v>
      </c>
      <c r="AZ18" s="19">
        <f t="shared" si="10"/>
        <v>1.4162397072039097</v>
      </c>
      <c r="BA18" s="13">
        <v>2020</v>
      </c>
      <c r="BB18" s="19">
        <f t="shared" si="0"/>
        <v>11.705967175988926</v>
      </c>
      <c r="BC18" s="10">
        <v>0.15409999999999999</v>
      </c>
      <c r="BD18" s="10">
        <v>0.15409999999999999</v>
      </c>
      <c r="BE18" s="19">
        <f t="shared" si="11"/>
        <v>3.5183232330985654</v>
      </c>
      <c r="BF18" s="13" t="s">
        <v>121</v>
      </c>
      <c r="BG18" s="13" t="s">
        <v>121</v>
      </c>
      <c r="BH18" s="21">
        <f t="shared" si="12"/>
        <v>1.4162397072039097</v>
      </c>
      <c r="BI18" s="13" t="s">
        <v>121</v>
      </c>
      <c r="BJ18" s="13" t="s">
        <v>121</v>
      </c>
      <c r="BM18" s="13">
        <v>2020</v>
      </c>
      <c r="BN18" s="9">
        <f t="shared" si="13"/>
        <v>43097526.280000001</v>
      </c>
      <c r="BO18" s="9">
        <f t="shared" si="14"/>
        <v>38052544</v>
      </c>
      <c r="BP18" s="9">
        <f t="shared" si="15"/>
        <v>5044982.2800000012</v>
      </c>
      <c r="BQ18" s="9">
        <f t="shared" si="16"/>
        <v>43097526.280000001</v>
      </c>
      <c r="BR18" s="9">
        <f t="shared" si="17"/>
        <v>42498332</v>
      </c>
      <c r="BS18" s="9">
        <f t="shared" si="18"/>
        <v>599194.28000000119</v>
      </c>
      <c r="BT18" s="9">
        <f t="shared" si="19"/>
        <v>0</v>
      </c>
      <c r="BU18" s="9">
        <f t="shared" si="20"/>
        <v>599194.28</v>
      </c>
      <c r="BV18" s="5"/>
      <c r="BX18" s="5"/>
      <c r="BY18" s="23">
        <f t="shared" si="2"/>
        <v>1.1641532182693481E-9</v>
      </c>
      <c r="BZ18" s="5"/>
      <c r="CA18" s="5"/>
      <c r="CB18" s="5"/>
    </row>
    <row r="19" spans="1:80">
      <c r="A19" s="18">
        <v>2021</v>
      </c>
      <c r="B19" s="9">
        <f t="shared" si="21"/>
        <v>44205728</v>
      </c>
      <c r="C19" s="9">
        <v>44205728</v>
      </c>
      <c r="D19" s="8"/>
      <c r="E19" s="8"/>
      <c r="F19" s="8"/>
      <c r="G19" s="8"/>
      <c r="H19" s="9">
        <v>39955769</v>
      </c>
      <c r="I19" s="9">
        <v>18162963</v>
      </c>
      <c r="J19" s="9">
        <v>3430000</v>
      </c>
      <c r="K19" s="9">
        <v>870245</v>
      </c>
      <c r="L19" s="9">
        <v>870245</v>
      </c>
      <c r="M19" s="9">
        <v>870245</v>
      </c>
      <c r="N19" s="8"/>
      <c r="O19" s="13">
        <v>2021</v>
      </c>
      <c r="P19" s="9">
        <f t="shared" si="22"/>
        <v>4249959</v>
      </c>
      <c r="Q19" s="8"/>
      <c r="R19" s="8"/>
      <c r="S19" s="8"/>
      <c r="T19" s="8"/>
      <c r="U19" s="9">
        <f t="shared" si="3"/>
        <v>4249959</v>
      </c>
      <c r="V19" s="8">
        <v>0</v>
      </c>
      <c r="W19" s="8"/>
      <c r="X19" s="8"/>
      <c r="Y19" s="8"/>
      <c r="Z19" s="8"/>
      <c r="AA19" s="8"/>
      <c r="AB19" s="9">
        <f t="shared" si="5"/>
        <v>4249959</v>
      </c>
      <c r="AC19" s="13">
        <v>2021</v>
      </c>
      <c r="AD19" s="9">
        <v>4249959</v>
      </c>
      <c r="AE19" s="9">
        <v>4225106</v>
      </c>
      <c r="AF19" s="8"/>
      <c r="AG19" s="8"/>
      <c r="AH19" s="8"/>
      <c r="AI19" s="20">
        <f t="shared" si="6"/>
        <v>0</v>
      </c>
      <c r="AJ19" s="3"/>
      <c r="AK19" s="3"/>
      <c r="AL19" s="3"/>
      <c r="AM19" s="3"/>
      <c r="AN19" s="3"/>
      <c r="AO19" s="13">
        <v>2021</v>
      </c>
      <c r="AP19" s="8"/>
      <c r="AQ19" s="8"/>
      <c r="AR19" s="8"/>
      <c r="AS19" s="8"/>
      <c r="AT19" s="8" t="s">
        <v>115</v>
      </c>
      <c r="AU19" s="8"/>
      <c r="AV19" s="8"/>
      <c r="AW19" s="19">
        <f t="shared" si="7"/>
        <v>0</v>
      </c>
      <c r="AX19" s="19">
        <f t="shared" si="8"/>
        <v>0</v>
      </c>
      <c r="AY19" s="19">
        <f t="shared" si="9"/>
        <v>1.9686249709539902</v>
      </c>
      <c r="AZ19" s="19">
        <f t="shared" si="10"/>
        <v>0</v>
      </c>
      <c r="BA19" s="13">
        <v>2021</v>
      </c>
      <c r="BB19" s="19">
        <f t="shared" si="0"/>
        <v>9.6140459444531707</v>
      </c>
      <c r="BC19" s="10">
        <v>0.1416</v>
      </c>
      <c r="BD19" s="10">
        <v>0.1416</v>
      </c>
      <c r="BE19" s="19">
        <f t="shared" si="11"/>
        <v>1.9686249709539902</v>
      </c>
      <c r="BF19" s="13" t="s">
        <v>121</v>
      </c>
      <c r="BG19" s="13" t="s">
        <v>121</v>
      </c>
      <c r="BH19" s="21">
        <f t="shared" si="12"/>
        <v>0</v>
      </c>
      <c r="BI19" s="13" t="str">
        <f t="shared" ref="BI19:BI27" si="23">IF(BH19&lt;=BC19,"TAK","NIE")</f>
        <v>TAK</v>
      </c>
      <c r="BJ19" s="13" t="s">
        <v>121</v>
      </c>
      <c r="BM19" s="13">
        <v>2021</v>
      </c>
      <c r="BN19" s="9">
        <f t="shared" si="13"/>
        <v>44205728</v>
      </c>
      <c r="BO19" s="9">
        <f t="shared" si="14"/>
        <v>39955769</v>
      </c>
      <c r="BP19" s="9">
        <f t="shared" si="15"/>
        <v>4249959</v>
      </c>
      <c r="BQ19" s="9">
        <f t="shared" si="16"/>
        <v>44205728</v>
      </c>
      <c r="BR19" s="9">
        <f t="shared" si="17"/>
        <v>44205728</v>
      </c>
      <c r="BS19" s="8">
        <v>0</v>
      </c>
      <c r="BT19" s="9">
        <f t="shared" si="19"/>
        <v>0</v>
      </c>
      <c r="BU19" s="8">
        <v>0</v>
      </c>
      <c r="BV19" s="5"/>
      <c r="BX19" s="5"/>
      <c r="BY19" s="23">
        <f t="shared" si="2"/>
        <v>0</v>
      </c>
      <c r="BZ19" s="5"/>
      <c r="CA19" s="5"/>
      <c r="CB19" s="5"/>
    </row>
    <row r="20" spans="1:80">
      <c r="A20" s="18">
        <v>2022</v>
      </c>
      <c r="B20" s="9">
        <f t="shared" si="21"/>
        <v>45635620</v>
      </c>
      <c r="C20" s="9">
        <v>45635620</v>
      </c>
      <c r="D20" s="8"/>
      <c r="E20" s="8"/>
      <c r="F20" s="8"/>
      <c r="G20" s="8"/>
      <c r="H20" s="9">
        <v>41164357</v>
      </c>
      <c r="I20" s="9">
        <v>18253777</v>
      </c>
      <c r="J20" s="9">
        <v>3441000</v>
      </c>
      <c r="K20" s="9">
        <v>890132</v>
      </c>
      <c r="L20" s="9">
        <v>890132</v>
      </c>
      <c r="M20" s="9">
        <v>890132</v>
      </c>
      <c r="N20" s="8"/>
      <c r="O20" s="13">
        <v>2022</v>
      </c>
      <c r="P20" s="9">
        <f t="shared" si="22"/>
        <v>4471263</v>
      </c>
      <c r="Q20" s="8"/>
      <c r="R20" s="8"/>
      <c r="S20" s="8"/>
      <c r="T20" s="8"/>
      <c r="U20" s="9">
        <f t="shared" si="3"/>
        <v>4471263</v>
      </c>
      <c r="V20" s="8">
        <v>0</v>
      </c>
      <c r="W20" s="8"/>
      <c r="X20" s="8"/>
      <c r="Y20" s="8"/>
      <c r="Z20" s="8"/>
      <c r="AA20" s="8"/>
      <c r="AB20" s="9">
        <f t="shared" si="5"/>
        <v>4471263</v>
      </c>
      <c r="AC20" s="13">
        <v>2022</v>
      </c>
      <c r="AD20" s="9">
        <v>4471263</v>
      </c>
      <c r="AE20" s="9">
        <v>4194532</v>
      </c>
      <c r="AF20" s="8"/>
      <c r="AG20" s="8"/>
      <c r="AH20" s="8"/>
      <c r="AI20" s="20">
        <f t="shared" si="6"/>
        <v>0</v>
      </c>
      <c r="AJ20" s="3"/>
      <c r="AK20" s="3"/>
      <c r="AL20" s="3"/>
      <c r="AM20" s="3"/>
      <c r="AN20" s="3"/>
      <c r="AO20" s="13">
        <v>2022</v>
      </c>
      <c r="AP20" s="8"/>
      <c r="AQ20" s="8"/>
      <c r="AR20" s="8"/>
      <c r="AS20" s="8"/>
      <c r="AT20" s="8" t="s">
        <v>115</v>
      </c>
      <c r="AU20" s="8"/>
      <c r="AV20" s="8"/>
      <c r="AW20" s="19">
        <f t="shared" si="7"/>
        <v>0</v>
      </c>
      <c r="AX20" s="19">
        <f t="shared" si="8"/>
        <v>0</v>
      </c>
      <c r="AY20" s="19">
        <f t="shared" si="9"/>
        <v>1.9505202295925856</v>
      </c>
      <c r="AZ20" s="19">
        <f t="shared" si="10"/>
        <v>0</v>
      </c>
      <c r="BA20" s="13">
        <v>2022</v>
      </c>
      <c r="BB20" s="19">
        <f t="shared" si="0"/>
        <v>9.7977478995574074</v>
      </c>
      <c r="BC20" s="10">
        <v>0.1245</v>
      </c>
      <c r="BD20" s="10">
        <v>0.1245</v>
      </c>
      <c r="BE20" s="19">
        <f t="shared" si="11"/>
        <v>1.9505202295925856</v>
      </c>
      <c r="BF20" s="13" t="s">
        <v>121</v>
      </c>
      <c r="BG20" s="13" t="s">
        <v>121</v>
      </c>
      <c r="BH20" s="21">
        <f t="shared" si="12"/>
        <v>0</v>
      </c>
      <c r="BI20" s="13" t="str">
        <f t="shared" si="23"/>
        <v>TAK</v>
      </c>
      <c r="BJ20" s="13" t="s">
        <v>121</v>
      </c>
      <c r="BM20" s="13">
        <v>2022</v>
      </c>
      <c r="BN20" s="9">
        <f t="shared" si="13"/>
        <v>45635620</v>
      </c>
      <c r="BO20" s="9">
        <f t="shared" si="14"/>
        <v>41164357</v>
      </c>
      <c r="BP20" s="9">
        <f t="shared" si="15"/>
        <v>4471263</v>
      </c>
      <c r="BQ20" s="9">
        <f t="shared" si="16"/>
        <v>45635620</v>
      </c>
      <c r="BR20" s="9">
        <f t="shared" si="17"/>
        <v>45635620</v>
      </c>
      <c r="BS20" s="8">
        <v>0</v>
      </c>
      <c r="BT20" s="9">
        <f t="shared" si="19"/>
        <v>0</v>
      </c>
      <c r="BU20" s="8">
        <v>0</v>
      </c>
      <c r="BV20" s="5"/>
      <c r="BX20" s="5"/>
      <c r="BY20" s="23">
        <f t="shared" si="2"/>
        <v>0</v>
      </c>
      <c r="BZ20" s="5"/>
      <c r="CA20" s="5"/>
      <c r="CB20" s="5"/>
    </row>
    <row r="21" spans="1:80">
      <c r="A21" s="18">
        <v>2023</v>
      </c>
      <c r="B21" s="9">
        <f t="shared" si="21"/>
        <v>46091976</v>
      </c>
      <c r="C21" s="9">
        <v>46091976</v>
      </c>
      <c r="D21" s="8"/>
      <c r="E21" s="8"/>
      <c r="F21" s="8"/>
      <c r="G21" s="8"/>
      <c r="H21" s="9">
        <v>41609870</v>
      </c>
      <c r="I21" s="9">
        <v>18345046</v>
      </c>
      <c r="J21" s="9">
        <v>3450000</v>
      </c>
      <c r="K21" s="9">
        <v>851718</v>
      </c>
      <c r="L21" s="9">
        <v>851718</v>
      </c>
      <c r="M21" s="9">
        <v>851718</v>
      </c>
      <c r="N21" s="8"/>
      <c r="O21" s="13">
        <v>2023</v>
      </c>
      <c r="P21" s="9">
        <f t="shared" si="22"/>
        <v>4482106</v>
      </c>
      <c r="Q21" s="8"/>
      <c r="R21" s="8"/>
      <c r="S21" s="8"/>
      <c r="T21" s="8"/>
      <c r="U21" s="9">
        <f t="shared" si="3"/>
        <v>4482106</v>
      </c>
      <c r="V21" s="8">
        <v>0</v>
      </c>
      <c r="W21" s="8"/>
      <c r="X21" s="8"/>
      <c r="Y21" s="8"/>
      <c r="Z21" s="8"/>
      <c r="AA21" s="8"/>
      <c r="AB21" s="9">
        <f t="shared" si="5"/>
        <v>4482106</v>
      </c>
      <c r="AC21" s="13">
        <v>2023</v>
      </c>
      <c r="AD21" s="9">
        <v>4482106</v>
      </c>
      <c r="AE21" s="9">
        <v>4482106</v>
      </c>
      <c r="AF21" s="8"/>
      <c r="AG21" s="8"/>
      <c r="AH21" s="8"/>
      <c r="AI21" s="20">
        <f t="shared" si="6"/>
        <v>0</v>
      </c>
      <c r="AJ21" s="3"/>
      <c r="AK21" s="3"/>
      <c r="AL21" s="3"/>
      <c r="AM21" s="3"/>
      <c r="AN21" s="3"/>
      <c r="AO21" s="13">
        <v>2023</v>
      </c>
      <c r="AP21" s="8"/>
      <c r="AQ21" s="8"/>
      <c r="AR21" s="8"/>
      <c r="AS21" s="8"/>
      <c r="AT21" s="8" t="s">
        <v>115</v>
      </c>
      <c r="AU21" s="8"/>
      <c r="AV21" s="8"/>
      <c r="AW21" s="19">
        <f t="shared" si="7"/>
        <v>0</v>
      </c>
      <c r="AX21" s="19">
        <f t="shared" si="8"/>
        <v>0</v>
      </c>
      <c r="AY21" s="19">
        <f t="shared" si="9"/>
        <v>1.8478661014663376</v>
      </c>
      <c r="AZ21" s="19">
        <f t="shared" si="10"/>
        <v>0</v>
      </c>
      <c r="BA21" s="13">
        <v>2023</v>
      </c>
      <c r="BB21" s="19">
        <f t="shared" si="0"/>
        <v>9.7242652387044544</v>
      </c>
      <c r="BC21" s="10">
        <v>0.1037</v>
      </c>
      <c r="BD21" s="10">
        <v>0.1037</v>
      </c>
      <c r="BE21" s="19">
        <f t="shared" si="11"/>
        <v>1.8478661014663376</v>
      </c>
      <c r="BF21" s="13" t="s">
        <v>121</v>
      </c>
      <c r="BG21" s="13" t="s">
        <v>121</v>
      </c>
      <c r="BH21" s="21">
        <f t="shared" si="12"/>
        <v>0</v>
      </c>
      <c r="BI21" s="13" t="str">
        <f t="shared" si="23"/>
        <v>TAK</v>
      </c>
      <c r="BJ21" s="13" t="s">
        <v>121</v>
      </c>
      <c r="BM21" s="13">
        <v>2023</v>
      </c>
      <c r="BN21" s="9">
        <f t="shared" si="13"/>
        <v>46091976</v>
      </c>
      <c r="BO21" s="9">
        <f t="shared" si="14"/>
        <v>41609870</v>
      </c>
      <c r="BP21" s="9">
        <f t="shared" si="15"/>
        <v>4482106</v>
      </c>
      <c r="BQ21" s="9">
        <f t="shared" si="16"/>
        <v>46091976</v>
      </c>
      <c r="BR21" s="9">
        <f t="shared" si="17"/>
        <v>46091976</v>
      </c>
      <c r="BS21" s="8">
        <v>0</v>
      </c>
      <c r="BT21" s="9">
        <f t="shared" si="19"/>
        <v>0</v>
      </c>
      <c r="BU21" s="8">
        <v>0</v>
      </c>
      <c r="BV21" s="5"/>
      <c r="BX21" s="5"/>
      <c r="BY21" s="23">
        <f t="shared" si="2"/>
        <v>0</v>
      </c>
      <c r="BZ21" s="5"/>
      <c r="CA21" s="5"/>
      <c r="CB21" s="5"/>
    </row>
    <row r="22" spans="1:80">
      <c r="A22" s="18">
        <v>2024</v>
      </c>
      <c r="B22" s="9">
        <f t="shared" si="21"/>
        <v>46552896</v>
      </c>
      <c r="C22" s="9">
        <v>46552896</v>
      </c>
      <c r="D22" s="8"/>
      <c r="E22" s="8"/>
      <c r="F22" s="8"/>
      <c r="G22" s="8"/>
      <c r="H22" s="9">
        <v>42120753</v>
      </c>
      <c r="I22" s="9">
        <v>18436772</v>
      </c>
      <c r="J22" s="9">
        <v>3467000</v>
      </c>
      <c r="K22" s="9">
        <v>588193</v>
      </c>
      <c r="L22" s="9">
        <v>588193</v>
      </c>
      <c r="M22" s="9">
        <v>588193</v>
      </c>
      <c r="N22" s="8"/>
      <c r="O22" s="13">
        <v>2024</v>
      </c>
      <c r="P22" s="9">
        <f t="shared" si="22"/>
        <v>4432143</v>
      </c>
      <c r="Q22" s="8"/>
      <c r="R22" s="8"/>
      <c r="S22" s="8"/>
      <c r="T22" s="8"/>
      <c r="U22" s="9">
        <f t="shared" si="3"/>
        <v>4432143</v>
      </c>
      <c r="V22" s="8">
        <v>0</v>
      </c>
      <c r="W22" s="8"/>
      <c r="X22" s="8"/>
      <c r="Y22" s="8"/>
      <c r="Z22" s="8"/>
      <c r="AA22" s="8"/>
      <c r="AB22" s="9">
        <f t="shared" si="5"/>
        <v>4432143</v>
      </c>
      <c r="AC22" s="13">
        <v>2024</v>
      </c>
      <c r="AD22" s="9">
        <v>4432143</v>
      </c>
      <c r="AE22" s="9">
        <v>4432143</v>
      </c>
      <c r="AF22" s="8"/>
      <c r="AG22" s="8"/>
      <c r="AH22" s="8"/>
      <c r="AI22" s="20">
        <f t="shared" si="6"/>
        <v>0</v>
      </c>
      <c r="AJ22" s="3"/>
      <c r="AK22" s="3"/>
      <c r="AL22" s="3"/>
      <c r="AM22" s="3"/>
      <c r="AN22" s="3"/>
      <c r="AO22" s="13">
        <v>2024</v>
      </c>
      <c r="AP22" s="8"/>
      <c r="AQ22" s="8"/>
      <c r="AR22" s="8"/>
      <c r="AS22" s="8"/>
      <c r="AT22" s="8" t="s">
        <v>115</v>
      </c>
      <c r="AU22" s="8"/>
      <c r="AV22" s="8"/>
      <c r="AW22" s="19">
        <f t="shared" si="7"/>
        <v>0</v>
      </c>
      <c r="AX22" s="19">
        <f t="shared" si="8"/>
        <v>0</v>
      </c>
      <c r="AY22" s="19">
        <f t="shared" si="9"/>
        <v>1.2634938973506611</v>
      </c>
      <c r="AZ22" s="19">
        <f t="shared" si="10"/>
        <v>0</v>
      </c>
      <c r="BA22" s="13">
        <v>2024</v>
      </c>
      <c r="BB22" s="19">
        <f t="shared" si="0"/>
        <v>9.5206601110272491</v>
      </c>
      <c r="BC22" s="10">
        <v>9.7100000000000006E-2</v>
      </c>
      <c r="BD22" s="10">
        <v>9.7100000000000006E-2</v>
      </c>
      <c r="BE22" s="19">
        <f t="shared" si="11"/>
        <v>1.2634938973506611</v>
      </c>
      <c r="BF22" s="13" t="s">
        <v>121</v>
      </c>
      <c r="BG22" s="13" t="s">
        <v>121</v>
      </c>
      <c r="BH22" s="21">
        <f t="shared" si="12"/>
        <v>0</v>
      </c>
      <c r="BI22" s="13" t="str">
        <f t="shared" si="23"/>
        <v>TAK</v>
      </c>
      <c r="BJ22" s="13" t="s">
        <v>121</v>
      </c>
      <c r="BM22" s="13">
        <v>2024</v>
      </c>
      <c r="BN22" s="9">
        <f t="shared" si="13"/>
        <v>46552896</v>
      </c>
      <c r="BO22" s="9">
        <f t="shared" si="14"/>
        <v>42120753</v>
      </c>
      <c r="BP22" s="9">
        <f t="shared" si="15"/>
        <v>4432143</v>
      </c>
      <c r="BQ22" s="9">
        <f t="shared" si="16"/>
        <v>46552896</v>
      </c>
      <c r="BR22" s="9">
        <f t="shared" si="17"/>
        <v>46552896</v>
      </c>
      <c r="BS22" s="8">
        <v>0</v>
      </c>
      <c r="BT22" s="9">
        <f t="shared" si="19"/>
        <v>0</v>
      </c>
      <c r="BU22" s="8">
        <v>0</v>
      </c>
      <c r="BV22" s="5"/>
      <c r="BX22" s="5"/>
      <c r="BY22" s="23">
        <f t="shared" si="2"/>
        <v>0</v>
      </c>
      <c r="BZ22" s="5"/>
      <c r="CA22" s="5"/>
      <c r="CB22" s="5"/>
    </row>
    <row r="23" spans="1:80">
      <c r="A23" s="18">
        <v>2025</v>
      </c>
      <c r="B23" s="9">
        <f t="shared" si="21"/>
        <v>47018425</v>
      </c>
      <c r="C23" s="9">
        <v>47018425</v>
      </c>
      <c r="D23" s="8"/>
      <c r="E23" s="8"/>
      <c r="F23" s="8"/>
      <c r="G23" s="8"/>
      <c r="H23" s="9">
        <v>42534012</v>
      </c>
      <c r="I23" s="9">
        <v>18528956</v>
      </c>
      <c r="J23" s="9">
        <v>3472000</v>
      </c>
      <c r="K23" s="8"/>
      <c r="L23" s="8"/>
      <c r="M23" s="8"/>
      <c r="N23" s="8"/>
      <c r="O23" s="13">
        <v>2025</v>
      </c>
      <c r="P23" s="9">
        <f t="shared" si="22"/>
        <v>4484413</v>
      </c>
      <c r="Q23" s="8"/>
      <c r="R23" s="8"/>
      <c r="S23" s="8"/>
      <c r="T23" s="8"/>
      <c r="U23" s="9">
        <f t="shared" si="3"/>
        <v>4484413</v>
      </c>
      <c r="V23" s="8">
        <v>0</v>
      </c>
      <c r="W23" s="8"/>
      <c r="X23" s="8"/>
      <c r="Y23" s="8"/>
      <c r="Z23" s="8"/>
      <c r="AA23" s="8"/>
      <c r="AB23" s="9">
        <f t="shared" si="5"/>
        <v>4484413</v>
      </c>
      <c r="AC23" s="13">
        <v>2025</v>
      </c>
      <c r="AD23" s="9">
        <v>4484413</v>
      </c>
      <c r="AE23" s="9">
        <v>4484413</v>
      </c>
      <c r="AF23" s="8"/>
      <c r="AG23" s="8"/>
      <c r="AH23" s="8"/>
      <c r="AI23" s="20">
        <f t="shared" si="6"/>
        <v>0</v>
      </c>
      <c r="AJ23" s="3"/>
      <c r="AK23" s="3"/>
      <c r="AL23" s="3"/>
      <c r="AM23" s="3"/>
      <c r="AN23" s="3"/>
      <c r="AO23" s="13">
        <v>2025</v>
      </c>
      <c r="AP23" s="8"/>
      <c r="AQ23" s="8"/>
      <c r="AR23" s="8"/>
      <c r="AS23" s="8"/>
      <c r="AT23" s="8" t="s">
        <v>115</v>
      </c>
      <c r="AU23" s="8"/>
      <c r="AV23" s="8"/>
      <c r="AW23" s="19">
        <f t="shared" si="7"/>
        <v>0</v>
      </c>
      <c r="AX23" s="19">
        <f t="shared" si="8"/>
        <v>0</v>
      </c>
      <c r="AY23" s="19">
        <f t="shared" si="9"/>
        <v>0</v>
      </c>
      <c r="AZ23" s="19">
        <f t="shared" si="10"/>
        <v>0</v>
      </c>
      <c r="BA23" s="13">
        <v>2025</v>
      </c>
      <c r="BB23" s="19">
        <f t="shared" si="0"/>
        <v>9.5375653267841276</v>
      </c>
      <c r="BC23" s="10">
        <v>9.6799999999999997E-2</v>
      </c>
      <c r="BD23" s="10">
        <v>9.6799999999999997E-2</v>
      </c>
      <c r="BE23" s="19">
        <f t="shared" si="11"/>
        <v>0</v>
      </c>
      <c r="BF23" s="13" t="str">
        <f>IF(BE23&lt;=BC23,"TAK","NIE")</f>
        <v>TAK</v>
      </c>
      <c r="BG23" s="13" t="s">
        <v>121</v>
      </c>
      <c r="BH23" s="21">
        <f t="shared" si="12"/>
        <v>0</v>
      </c>
      <c r="BI23" s="13" t="str">
        <f t="shared" si="23"/>
        <v>TAK</v>
      </c>
      <c r="BJ23" s="13" t="s">
        <v>121</v>
      </c>
      <c r="BM23" s="13">
        <v>2025</v>
      </c>
      <c r="BN23" s="9">
        <f t="shared" si="13"/>
        <v>47018425</v>
      </c>
      <c r="BO23" s="9">
        <f t="shared" si="14"/>
        <v>42534012</v>
      </c>
      <c r="BP23" s="9">
        <f t="shared" si="15"/>
        <v>4484413</v>
      </c>
      <c r="BQ23" s="9">
        <f t="shared" si="16"/>
        <v>47018425</v>
      </c>
      <c r="BR23" s="9">
        <f t="shared" si="17"/>
        <v>47018425</v>
      </c>
      <c r="BS23" s="8">
        <v>0</v>
      </c>
      <c r="BT23" s="9">
        <f t="shared" si="19"/>
        <v>0</v>
      </c>
      <c r="BU23" s="8">
        <v>0</v>
      </c>
      <c r="BV23" s="5"/>
      <c r="BX23" s="5"/>
      <c r="BY23" s="23">
        <f t="shared" si="2"/>
        <v>0</v>
      </c>
      <c r="BZ23" s="5"/>
      <c r="CA23" s="5"/>
      <c r="CB23" s="5"/>
    </row>
    <row r="24" spans="1:80">
      <c r="A24" s="18">
        <v>2026</v>
      </c>
      <c r="B24" s="9">
        <f t="shared" si="21"/>
        <v>47921806</v>
      </c>
      <c r="C24" s="9">
        <v>47921806</v>
      </c>
      <c r="D24" s="8"/>
      <c r="E24" s="8"/>
      <c r="F24" s="8"/>
      <c r="G24" s="8"/>
      <c r="H24" s="9">
        <v>42621806</v>
      </c>
      <c r="I24" s="9">
        <v>18580000</v>
      </c>
      <c r="J24" s="9">
        <v>3482000</v>
      </c>
      <c r="K24" s="8"/>
      <c r="L24" s="8"/>
      <c r="M24" s="8"/>
      <c r="N24" s="8"/>
      <c r="O24" s="13">
        <v>2026</v>
      </c>
      <c r="P24" s="9">
        <v>5300000</v>
      </c>
      <c r="Q24" s="8"/>
      <c r="R24" s="8"/>
      <c r="S24" s="8"/>
      <c r="T24" s="8"/>
      <c r="U24" s="9">
        <f t="shared" si="3"/>
        <v>5300000</v>
      </c>
      <c r="V24" s="8">
        <v>0</v>
      </c>
      <c r="W24" s="8"/>
      <c r="X24" s="8"/>
      <c r="Y24" s="8"/>
      <c r="Z24" s="8"/>
      <c r="AA24" s="8"/>
      <c r="AB24" s="9">
        <f t="shared" si="5"/>
        <v>5300000</v>
      </c>
      <c r="AC24" s="13">
        <v>2026</v>
      </c>
      <c r="AD24" s="9">
        <v>5300000</v>
      </c>
      <c r="AE24" s="9">
        <v>5300000</v>
      </c>
      <c r="AF24" s="8"/>
      <c r="AG24" s="8"/>
      <c r="AH24" s="8"/>
      <c r="AI24" s="20">
        <f t="shared" si="6"/>
        <v>0</v>
      </c>
      <c r="AJ24" s="3"/>
      <c r="AK24" s="3"/>
      <c r="AL24" s="3"/>
      <c r="AM24" s="3"/>
      <c r="AN24" s="3"/>
      <c r="AO24" s="13">
        <v>2026</v>
      </c>
      <c r="AP24" s="8"/>
      <c r="AQ24" s="8"/>
      <c r="AR24" s="8"/>
      <c r="AS24" s="8"/>
      <c r="AT24" s="8" t="s">
        <v>115</v>
      </c>
      <c r="AU24" s="8"/>
      <c r="AV24" s="8"/>
      <c r="AW24" s="19">
        <f t="shared" si="7"/>
        <v>0</v>
      </c>
      <c r="AX24" s="19">
        <f t="shared" si="8"/>
        <v>0</v>
      </c>
      <c r="AY24" s="19">
        <f t="shared" si="9"/>
        <v>0</v>
      </c>
      <c r="AZ24" s="19">
        <f t="shared" si="10"/>
        <v>0</v>
      </c>
      <c r="BA24" s="13">
        <v>2026</v>
      </c>
      <c r="BB24" s="19">
        <f t="shared" si="0"/>
        <v>11.059683351666671</v>
      </c>
      <c r="BC24" s="10">
        <v>9.5899999999999999E-2</v>
      </c>
      <c r="BD24" s="10">
        <v>9.5899999999999999E-2</v>
      </c>
      <c r="BE24" s="19">
        <f t="shared" si="11"/>
        <v>0</v>
      </c>
      <c r="BF24" s="13" t="str">
        <f>IF(BE24&lt;=BC24,"TAK","NIE")</f>
        <v>TAK</v>
      </c>
      <c r="BG24" s="13" t="s">
        <v>121</v>
      </c>
      <c r="BH24" s="21">
        <f t="shared" si="12"/>
        <v>0</v>
      </c>
      <c r="BI24" s="13" t="str">
        <f t="shared" si="23"/>
        <v>TAK</v>
      </c>
      <c r="BJ24" s="13" t="s">
        <v>121</v>
      </c>
      <c r="BM24" s="13">
        <v>2026</v>
      </c>
      <c r="BN24" s="9">
        <f t="shared" si="13"/>
        <v>47921806</v>
      </c>
      <c r="BO24" s="9">
        <f t="shared" si="14"/>
        <v>42621806</v>
      </c>
      <c r="BP24" s="9">
        <f t="shared" si="15"/>
        <v>5300000</v>
      </c>
      <c r="BQ24" s="9">
        <f t="shared" si="16"/>
        <v>47921806</v>
      </c>
      <c r="BR24" s="9">
        <f t="shared" si="17"/>
        <v>47921806</v>
      </c>
      <c r="BS24" s="8">
        <v>0</v>
      </c>
      <c r="BT24" s="9">
        <f t="shared" si="19"/>
        <v>0</v>
      </c>
      <c r="BU24" s="8">
        <v>0</v>
      </c>
      <c r="BV24" s="5"/>
      <c r="BX24" s="5"/>
      <c r="BY24" s="23">
        <f t="shared" si="2"/>
        <v>0</v>
      </c>
      <c r="BZ24" s="5"/>
      <c r="CA24" s="5"/>
      <c r="CB24" s="5"/>
    </row>
    <row r="25" spans="1:80">
      <c r="A25" s="18">
        <v>2027</v>
      </c>
      <c r="B25" s="9">
        <f t="shared" si="21"/>
        <v>48159908</v>
      </c>
      <c r="C25" s="9">
        <v>48159908</v>
      </c>
      <c r="D25" s="8"/>
      <c r="E25" s="8"/>
      <c r="F25" s="8"/>
      <c r="G25" s="8"/>
      <c r="H25" s="9">
        <v>42859908</v>
      </c>
      <c r="I25" s="9">
        <v>18600000</v>
      </c>
      <c r="J25" s="9">
        <v>3490000</v>
      </c>
      <c r="K25" s="8"/>
      <c r="L25" s="8"/>
      <c r="M25" s="8"/>
      <c r="N25" s="8"/>
      <c r="O25" s="13">
        <v>2027</v>
      </c>
      <c r="P25" s="9">
        <v>5300000</v>
      </c>
      <c r="Q25" s="8"/>
      <c r="R25" s="8"/>
      <c r="S25" s="8"/>
      <c r="T25" s="8"/>
      <c r="U25" s="9">
        <f t="shared" si="3"/>
        <v>5300000</v>
      </c>
      <c r="V25" s="8">
        <v>0</v>
      </c>
      <c r="W25" s="8"/>
      <c r="X25" s="8"/>
      <c r="Y25" s="8"/>
      <c r="Z25" s="8"/>
      <c r="AA25" s="8"/>
      <c r="AB25" s="9">
        <f t="shared" si="5"/>
        <v>5300000</v>
      </c>
      <c r="AC25" s="13">
        <v>2027</v>
      </c>
      <c r="AD25" s="9">
        <v>5300000</v>
      </c>
      <c r="AE25" s="9">
        <v>5300000</v>
      </c>
      <c r="AF25" s="8"/>
      <c r="AG25" s="8"/>
      <c r="AH25" s="8"/>
      <c r="AI25" s="20">
        <f t="shared" si="6"/>
        <v>0</v>
      </c>
      <c r="AJ25" s="3"/>
      <c r="AK25" s="3"/>
      <c r="AL25" s="3"/>
      <c r="AM25" s="3"/>
      <c r="AN25" s="3"/>
      <c r="AO25" s="13">
        <v>2027</v>
      </c>
      <c r="AP25" s="8"/>
      <c r="AQ25" s="8"/>
      <c r="AR25" s="8"/>
      <c r="AS25" s="8"/>
      <c r="AT25" s="8" t="s">
        <v>115</v>
      </c>
      <c r="AU25" s="8"/>
      <c r="AV25" s="8"/>
      <c r="AW25" s="19">
        <f t="shared" si="7"/>
        <v>0</v>
      </c>
      <c r="AX25" s="19">
        <f t="shared" si="8"/>
        <v>0</v>
      </c>
      <c r="AY25" s="19">
        <f t="shared" si="9"/>
        <v>0</v>
      </c>
      <c r="AZ25" s="19">
        <f t="shared" si="10"/>
        <v>0</v>
      </c>
      <c r="BA25" s="13">
        <v>2027</v>
      </c>
      <c r="BB25" s="19">
        <f t="shared" si="0"/>
        <v>11.005004411553278</v>
      </c>
      <c r="BC25" s="10">
        <v>0.1004</v>
      </c>
      <c r="BD25" s="10">
        <v>0.1004</v>
      </c>
      <c r="BE25" s="19">
        <f t="shared" si="11"/>
        <v>0</v>
      </c>
      <c r="BF25" s="13" t="str">
        <f>IF(BE25&lt;=BC25,"TAK","NIE")</f>
        <v>TAK</v>
      </c>
      <c r="BG25" s="13" t="s">
        <v>121</v>
      </c>
      <c r="BH25" s="21">
        <f t="shared" si="12"/>
        <v>0</v>
      </c>
      <c r="BI25" s="13" t="str">
        <f t="shared" si="23"/>
        <v>TAK</v>
      </c>
      <c r="BJ25" s="13" t="s">
        <v>121</v>
      </c>
      <c r="BM25" s="13">
        <v>2027</v>
      </c>
      <c r="BN25" s="9">
        <f t="shared" si="13"/>
        <v>48159908</v>
      </c>
      <c r="BO25" s="9">
        <f t="shared" si="14"/>
        <v>42859908</v>
      </c>
      <c r="BP25" s="9">
        <f t="shared" si="15"/>
        <v>5300000</v>
      </c>
      <c r="BQ25" s="9">
        <f t="shared" si="16"/>
        <v>48159908</v>
      </c>
      <c r="BR25" s="9">
        <f t="shared" si="17"/>
        <v>48159908</v>
      </c>
      <c r="BS25" s="8">
        <v>0</v>
      </c>
      <c r="BT25" s="9">
        <f t="shared" si="19"/>
        <v>0</v>
      </c>
      <c r="BU25" s="8">
        <v>0</v>
      </c>
      <c r="BV25" s="5"/>
      <c r="BX25" s="5"/>
      <c r="BY25" s="23">
        <f t="shared" si="2"/>
        <v>0</v>
      </c>
      <c r="BZ25" s="5"/>
      <c r="CA25" s="5"/>
      <c r="CB25" s="5"/>
    </row>
    <row r="26" spans="1:80">
      <c r="A26" s="18">
        <v>2028</v>
      </c>
      <c r="B26" s="9">
        <f t="shared" si="21"/>
        <v>49196484</v>
      </c>
      <c r="C26" s="9">
        <v>49196484</v>
      </c>
      <c r="D26" s="8"/>
      <c r="E26" s="8"/>
      <c r="F26" s="8"/>
      <c r="G26" s="8"/>
      <c r="H26" s="9">
        <v>43096484</v>
      </c>
      <c r="I26" s="9">
        <v>18630000</v>
      </c>
      <c r="J26" s="9">
        <v>3500000</v>
      </c>
      <c r="K26" s="8"/>
      <c r="L26" s="8"/>
      <c r="M26" s="8"/>
      <c r="N26" s="8"/>
      <c r="O26" s="13">
        <v>2028</v>
      </c>
      <c r="P26" s="9">
        <v>6100000</v>
      </c>
      <c r="Q26" s="8"/>
      <c r="R26" s="8"/>
      <c r="S26" s="8"/>
      <c r="T26" s="8"/>
      <c r="U26" s="9">
        <f t="shared" si="3"/>
        <v>6100000</v>
      </c>
      <c r="V26" s="8">
        <v>0</v>
      </c>
      <c r="W26" s="8"/>
      <c r="X26" s="8"/>
      <c r="Y26" s="8"/>
      <c r="Z26" s="8"/>
      <c r="AA26" s="8"/>
      <c r="AB26" s="9">
        <f t="shared" si="5"/>
        <v>6100000</v>
      </c>
      <c r="AC26" s="13">
        <v>2028</v>
      </c>
      <c r="AD26" s="9">
        <v>6100000</v>
      </c>
      <c r="AE26" s="9">
        <v>6100000</v>
      </c>
      <c r="AF26" s="8"/>
      <c r="AG26" s="8"/>
      <c r="AH26" s="8"/>
      <c r="AI26" s="20">
        <f t="shared" si="6"/>
        <v>0</v>
      </c>
      <c r="AJ26" s="3"/>
      <c r="AK26" s="3"/>
      <c r="AL26" s="3"/>
      <c r="AM26" s="3"/>
      <c r="AN26" s="3"/>
      <c r="AO26" s="13">
        <v>2028</v>
      </c>
      <c r="AP26" s="8"/>
      <c r="AQ26" s="8"/>
      <c r="AR26" s="8"/>
      <c r="AS26" s="8"/>
      <c r="AT26" s="8" t="s">
        <v>115</v>
      </c>
      <c r="AU26" s="8"/>
      <c r="AV26" s="8"/>
      <c r="AW26" s="19">
        <f t="shared" si="7"/>
        <v>0</v>
      </c>
      <c r="AX26" s="19">
        <f t="shared" si="8"/>
        <v>0</v>
      </c>
      <c r="AY26" s="19">
        <f t="shared" si="9"/>
        <v>0</v>
      </c>
      <c r="AZ26" s="19">
        <f t="shared" si="10"/>
        <v>0</v>
      </c>
      <c r="BA26" s="13">
        <v>2028</v>
      </c>
      <c r="BB26" s="19">
        <f t="shared" si="0"/>
        <v>12.399260077203891</v>
      </c>
      <c r="BC26" s="10">
        <v>0.10539999999999999</v>
      </c>
      <c r="BD26" s="10">
        <v>0.10539999999999999</v>
      </c>
      <c r="BE26" s="19">
        <f t="shared" si="11"/>
        <v>0</v>
      </c>
      <c r="BF26" s="13" t="str">
        <f>IF(BE26&lt;=BC26,"TAK","NIE")</f>
        <v>TAK</v>
      </c>
      <c r="BG26" s="13" t="s">
        <v>121</v>
      </c>
      <c r="BH26" s="21">
        <f t="shared" si="12"/>
        <v>0</v>
      </c>
      <c r="BI26" s="13" t="str">
        <f t="shared" si="23"/>
        <v>TAK</v>
      </c>
      <c r="BJ26" s="13" t="s">
        <v>121</v>
      </c>
      <c r="BM26" s="13">
        <v>2028</v>
      </c>
      <c r="BN26" s="9">
        <f t="shared" si="13"/>
        <v>49196484</v>
      </c>
      <c r="BO26" s="9">
        <f t="shared" si="14"/>
        <v>43096484</v>
      </c>
      <c r="BP26" s="9">
        <f t="shared" si="15"/>
        <v>6100000</v>
      </c>
      <c r="BQ26" s="9">
        <f t="shared" si="16"/>
        <v>49196484</v>
      </c>
      <c r="BR26" s="9">
        <f t="shared" si="17"/>
        <v>49196484</v>
      </c>
      <c r="BS26" s="8">
        <v>0</v>
      </c>
      <c r="BT26" s="9">
        <f t="shared" si="19"/>
        <v>0</v>
      </c>
      <c r="BU26" s="8">
        <v>0</v>
      </c>
      <c r="BV26" s="5"/>
      <c r="BX26" s="5"/>
      <c r="BY26" s="23">
        <f t="shared" si="2"/>
        <v>0</v>
      </c>
      <c r="BZ26" s="5"/>
      <c r="CA26" s="5"/>
      <c r="CB26" s="5"/>
    </row>
    <row r="27" spans="1:80">
      <c r="A27" s="18">
        <v>2029</v>
      </c>
      <c r="B27" s="9">
        <f t="shared" si="21"/>
        <v>49224027</v>
      </c>
      <c r="C27" s="9">
        <v>49224027</v>
      </c>
      <c r="D27" s="8"/>
      <c r="E27" s="8"/>
      <c r="F27" s="8"/>
      <c r="G27" s="8"/>
      <c r="H27" s="9">
        <v>43151570</v>
      </c>
      <c r="I27" s="9">
        <v>18660000</v>
      </c>
      <c r="J27" s="9">
        <v>3550000</v>
      </c>
      <c r="K27" s="8"/>
      <c r="L27" s="8"/>
      <c r="M27" s="8"/>
      <c r="N27" s="8"/>
      <c r="O27" s="13">
        <v>2029</v>
      </c>
      <c r="P27" s="9">
        <v>6072457</v>
      </c>
      <c r="Q27" s="8"/>
      <c r="R27" s="8"/>
      <c r="S27" s="8"/>
      <c r="T27" s="8"/>
      <c r="U27" s="9">
        <v>6072457</v>
      </c>
      <c r="V27" s="8">
        <v>0</v>
      </c>
      <c r="W27" s="8"/>
      <c r="X27" s="8"/>
      <c r="Y27" s="8"/>
      <c r="Z27" s="8"/>
      <c r="AA27" s="8"/>
      <c r="AB27" s="9">
        <f t="shared" si="5"/>
        <v>6072457</v>
      </c>
      <c r="AC27" s="13">
        <v>2029</v>
      </c>
      <c r="AD27" s="9">
        <v>6072457</v>
      </c>
      <c r="AE27" s="9">
        <v>6072457</v>
      </c>
      <c r="AF27" s="8"/>
      <c r="AG27" s="8"/>
      <c r="AH27" s="8"/>
      <c r="AI27" s="20">
        <f t="shared" si="6"/>
        <v>0</v>
      </c>
      <c r="AJ27" s="3"/>
      <c r="AK27" s="3"/>
      <c r="AL27" s="3"/>
      <c r="AM27" s="3"/>
      <c r="AN27" s="3"/>
      <c r="AO27" s="13">
        <v>2029</v>
      </c>
      <c r="AP27" s="8"/>
      <c r="AQ27" s="8"/>
      <c r="AR27" s="8"/>
      <c r="AS27" s="8"/>
      <c r="AT27" s="8" t="s">
        <v>115</v>
      </c>
      <c r="AU27" s="8"/>
      <c r="AV27" s="8"/>
      <c r="AW27" s="19">
        <f t="shared" si="7"/>
        <v>0</v>
      </c>
      <c r="AX27" s="19">
        <f t="shared" si="8"/>
        <v>0</v>
      </c>
      <c r="AY27" s="19">
        <f t="shared" si="9"/>
        <v>0</v>
      </c>
      <c r="AZ27" s="19">
        <f t="shared" si="10"/>
        <v>0</v>
      </c>
      <c r="BA27" s="13">
        <v>2029</v>
      </c>
      <c r="BB27" s="19">
        <f t="shared" si="0"/>
        <v>12.33636776609114</v>
      </c>
      <c r="BC27" s="10">
        <v>0.1149</v>
      </c>
      <c r="BD27" s="10">
        <v>0.1149</v>
      </c>
      <c r="BE27" s="19">
        <f t="shared" si="11"/>
        <v>0</v>
      </c>
      <c r="BF27" s="13" t="str">
        <f>IF(BE27&lt;=BC27,"TAK","NIE")</f>
        <v>TAK</v>
      </c>
      <c r="BG27" s="13" t="s">
        <v>121</v>
      </c>
      <c r="BH27" s="21">
        <f t="shared" si="12"/>
        <v>0</v>
      </c>
      <c r="BI27" s="13" t="str">
        <f t="shared" si="23"/>
        <v>TAK</v>
      </c>
      <c r="BJ27" s="13" t="s">
        <v>121</v>
      </c>
      <c r="BM27" s="13">
        <v>2029</v>
      </c>
      <c r="BN27" s="9">
        <f t="shared" si="13"/>
        <v>49224027</v>
      </c>
      <c r="BO27" s="9">
        <f t="shared" si="14"/>
        <v>43151570</v>
      </c>
      <c r="BP27" s="9">
        <f t="shared" si="15"/>
        <v>6072457</v>
      </c>
      <c r="BQ27" s="9">
        <f t="shared" si="16"/>
        <v>49224027</v>
      </c>
      <c r="BR27" s="9">
        <f t="shared" si="17"/>
        <v>49224027</v>
      </c>
      <c r="BS27" s="8">
        <v>0</v>
      </c>
      <c r="BT27" s="9">
        <f t="shared" si="19"/>
        <v>0</v>
      </c>
      <c r="BU27" s="8">
        <v>0</v>
      </c>
      <c r="BV27" s="5"/>
      <c r="BX27" s="5"/>
      <c r="BY27" s="23">
        <f t="shared" si="2"/>
        <v>0</v>
      </c>
      <c r="BZ27" s="5"/>
      <c r="CA27" s="5"/>
      <c r="CB27" s="5"/>
    </row>
    <row r="28" spans="1:80">
      <c r="A28" s="3" t="s">
        <v>116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6"/>
      <c r="AD28" s="5"/>
      <c r="AE28" s="5"/>
      <c r="AF28" s="5"/>
      <c r="AG28" s="5"/>
      <c r="AH28" s="5"/>
      <c r="AI28" s="5"/>
      <c r="AJ28" s="3"/>
      <c r="AK28" s="3"/>
      <c r="AL28" s="3"/>
      <c r="AM28" s="3"/>
      <c r="AN28" s="3"/>
      <c r="AO28" s="5" t="s">
        <v>117</v>
      </c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X28" s="5"/>
      <c r="BZ28" s="5"/>
      <c r="CA28" s="5"/>
      <c r="CB28" s="5"/>
    </row>
    <row r="29" spans="1:80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3"/>
      <c r="AK29" s="3"/>
      <c r="AL29" s="3"/>
      <c r="AM29" s="3"/>
      <c r="AN29" s="3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</row>
    <row r="30" spans="1:8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</row>
    <row r="31" spans="1:80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</row>
    <row r="32" spans="1:80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</row>
    <row r="33" spans="1:80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</row>
    <row r="34" spans="1:80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</row>
    <row r="35" spans="1:80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</row>
    <row r="36" spans="1:80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</row>
    <row r="37" spans="1:80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</row>
    <row r="38" spans="1:80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</row>
    <row r="39" spans="1:80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</row>
    <row r="40" spans="1:8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</row>
    <row r="41" spans="1:80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</row>
    <row r="42" spans="1:80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</row>
    <row r="43" spans="1:80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</row>
    <row r="44" spans="1:80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</row>
    <row r="45" spans="1:80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</row>
    <row r="46" spans="1:80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</row>
    <row r="47" spans="1:80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</row>
    <row r="48" spans="1:80"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</row>
    <row r="49" spans="41:80"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</row>
    <row r="50" spans="41:80"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</row>
    <row r="51" spans="41:80"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</row>
    <row r="52" spans="41:80"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</row>
    <row r="53" spans="41:80"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</row>
    <row r="54" spans="41:80"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</row>
    <row r="55" spans="41:80"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</row>
    <row r="56" spans="41:80"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</row>
    <row r="57" spans="41:80"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</row>
    <row r="58" spans="41:80"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</row>
    <row r="59" spans="41:80"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</row>
    <row r="60" spans="41:80"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</row>
    <row r="61" spans="41:80"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</row>
    <row r="62" spans="41:80"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</row>
    <row r="63" spans="41:80"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</row>
    <row r="64" spans="41:80"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</row>
    <row r="65" spans="41:80"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</row>
    <row r="66" spans="41:80"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</row>
    <row r="67" spans="41:80"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</row>
    <row r="68" spans="41:80"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</row>
    <row r="69" spans="41:80"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</row>
    <row r="70" spans="41:80"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</row>
    <row r="71" spans="41:80"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</row>
    <row r="72" spans="41:80"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</row>
    <row r="73" spans="41:80"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</row>
    <row r="74" spans="41:80"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</row>
    <row r="75" spans="41:80"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</row>
    <row r="76" spans="41:80"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</row>
    <row r="77" spans="41:80"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</row>
    <row r="78" spans="41:80"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</row>
    <row r="79" spans="41:80"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</row>
    <row r="80" spans="41:80"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</row>
    <row r="81" spans="41:80"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</row>
    <row r="82" spans="41:80"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</row>
    <row r="83" spans="41:80"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</row>
    <row r="84" spans="41:80"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</row>
    <row r="85" spans="41:80"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</row>
    <row r="86" spans="41:80"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</row>
    <row r="87" spans="41:80"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</row>
    <row r="88" spans="41:80"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</row>
    <row r="89" spans="41:80"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</row>
    <row r="90" spans="41:80"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</row>
    <row r="91" spans="41:80"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</row>
    <row r="92" spans="41:80"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</row>
    <row r="93" spans="41:80"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</row>
    <row r="94" spans="41:80"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</row>
    <row r="95" spans="41:80"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</row>
    <row r="96" spans="41:80"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</row>
    <row r="97" spans="41:80"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</row>
    <row r="98" spans="41:80"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</row>
    <row r="99" spans="41:80"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</row>
    <row r="100" spans="41:80"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</row>
    <row r="101" spans="41:80"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</row>
    <row r="102" spans="41:80"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</row>
    <row r="103" spans="41:80"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</row>
    <row r="104" spans="41:80"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</row>
    <row r="105" spans="41:80"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</row>
    <row r="106" spans="41:80"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</row>
    <row r="107" spans="41:80"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</row>
    <row r="108" spans="41:80"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</row>
    <row r="109" spans="41:80"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</row>
    <row r="110" spans="41:80"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</row>
    <row r="111" spans="41:80"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</row>
    <row r="112" spans="41:80"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</row>
    <row r="113" spans="41:80"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</row>
    <row r="114" spans="41:80"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</row>
    <row r="115" spans="41:80"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</row>
    <row r="116" spans="41:80"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</row>
    <row r="117" spans="41:80"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</row>
    <row r="118" spans="41:80"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</row>
    <row r="119" spans="41:80"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</row>
    <row r="120" spans="41:80"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</row>
    <row r="121" spans="41:80"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</row>
    <row r="122" spans="41:80"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</row>
    <row r="123" spans="41:80"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</row>
    <row r="124" spans="41:80"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</row>
    <row r="125" spans="41:80"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</row>
    <row r="126" spans="41:80"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</row>
    <row r="127" spans="41:80"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</row>
    <row r="128" spans="41:80"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</row>
    <row r="129" spans="41:80"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</row>
    <row r="130" spans="41:80"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</row>
    <row r="131" spans="41:80"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</row>
    <row r="132" spans="41:80"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</row>
    <row r="133" spans="41:80"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</row>
    <row r="134" spans="41:80"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</row>
    <row r="135" spans="41:80"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</row>
    <row r="136" spans="41:80"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</row>
    <row r="137" spans="41:80"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</row>
    <row r="138" spans="41:80"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</row>
    <row r="139" spans="41:80"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</row>
    <row r="140" spans="41:80"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</row>
    <row r="141" spans="41:80"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</row>
    <row r="142" spans="41:80"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</row>
    <row r="143" spans="41:80"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</row>
    <row r="144" spans="41:80"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</row>
    <row r="145" spans="41:80"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</row>
    <row r="146" spans="41:80"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</row>
    <row r="147" spans="41:80"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</row>
    <row r="148" spans="41:80"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</row>
    <row r="149" spans="41:80"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</row>
    <row r="150" spans="41:80"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</row>
    <row r="151" spans="41:80"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</row>
    <row r="152" spans="41:80"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</row>
    <row r="153" spans="41:80"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</row>
    <row r="154" spans="41:80"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</row>
    <row r="155" spans="41:80"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</row>
    <row r="156" spans="41:80"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</row>
    <row r="157" spans="41:80"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</row>
    <row r="158" spans="41:80"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</row>
    <row r="159" spans="41:80"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</row>
    <row r="160" spans="41:80"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</row>
    <row r="161" spans="41:80"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</row>
    <row r="162" spans="41:80"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</row>
    <row r="163" spans="41:80"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</row>
    <row r="164" spans="41:80"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</row>
    <row r="165" spans="41:80"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</row>
    <row r="166" spans="41:80"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</row>
    <row r="167" spans="41:80"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</row>
    <row r="168" spans="41:80"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</row>
    <row r="169" spans="41:80"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</row>
    <row r="170" spans="41:80"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</row>
    <row r="171" spans="41:80"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</row>
    <row r="172" spans="41:80"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</row>
    <row r="173" spans="41:80"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</row>
    <row r="174" spans="41:80"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</row>
    <row r="175" spans="41:80"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</row>
    <row r="176" spans="41:80"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</row>
    <row r="177" spans="41:80"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</row>
    <row r="178" spans="41:80"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</row>
    <row r="179" spans="41:80"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</row>
    <row r="180" spans="41:80"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</row>
    <row r="181" spans="41:80"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</row>
    <row r="182" spans="41:80"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</row>
    <row r="183" spans="41:80"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</row>
    <row r="184" spans="41:80"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</row>
    <row r="185" spans="41:80"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</row>
    <row r="186" spans="41:80"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</row>
    <row r="187" spans="41:80"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</row>
    <row r="188" spans="41:80"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</row>
    <row r="189" spans="41:80"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</row>
    <row r="190" spans="41:80"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</row>
    <row r="191" spans="41:80"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</row>
    <row r="192" spans="41:80"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</row>
    <row r="193" spans="41:80"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</row>
    <row r="194" spans="41:80"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</row>
    <row r="195" spans="41:80"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</row>
    <row r="196" spans="41:80"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</row>
    <row r="197" spans="41:80"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</row>
    <row r="198" spans="41:80"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</row>
    <row r="199" spans="41:80"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</row>
    <row r="200" spans="41:80"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</row>
    <row r="201" spans="41:80"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</row>
    <row r="202" spans="41:80"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</row>
    <row r="203" spans="41:80"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</row>
    <row r="204" spans="41:80"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</row>
    <row r="205" spans="41:80"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</row>
    <row r="206" spans="41:80"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</row>
    <row r="207" spans="41:80"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</row>
    <row r="208" spans="41:80"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</row>
    <row r="209" spans="41:80"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</row>
    <row r="210" spans="41:80"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</row>
    <row r="211" spans="41:80"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</row>
    <row r="212" spans="41:80"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</row>
    <row r="213" spans="41:80"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</row>
    <row r="214" spans="41:80"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</row>
    <row r="215" spans="41:80"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</row>
    <row r="216" spans="41:80"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</row>
    <row r="217" spans="41:80"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</row>
    <row r="218" spans="41:80"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</row>
    <row r="219" spans="41:80"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</row>
    <row r="220" spans="41:80"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</row>
    <row r="221" spans="41:80"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</row>
    <row r="222" spans="41:80"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</row>
    <row r="223" spans="41:80"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</row>
    <row r="224" spans="41:80"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</row>
    <row r="225" spans="41:80"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</row>
    <row r="226" spans="41:80"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</row>
    <row r="227" spans="41:80"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</row>
    <row r="228" spans="41:80"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</row>
    <row r="229" spans="41:80"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</row>
    <row r="230" spans="41:80"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</row>
    <row r="231" spans="41:80"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</row>
    <row r="232" spans="41:80"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</row>
    <row r="233" spans="41:80"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</row>
    <row r="234" spans="41:80"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</row>
    <row r="235" spans="41:80"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</row>
    <row r="236" spans="41:80"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</row>
    <row r="237" spans="41:80"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</row>
    <row r="238" spans="41:80"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</row>
    <row r="239" spans="41:80"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</row>
    <row r="240" spans="41:80"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</row>
    <row r="241" spans="41:80"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</row>
    <row r="242" spans="41:80"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</row>
    <row r="243" spans="41:80"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</row>
    <row r="244" spans="41:80"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</row>
    <row r="245" spans="41:80"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</row>
    <row r="246" spans="41:80"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</row>
    <row r="247" spans="41:80"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</row>
    <row r="248" spans="41:80"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</row>
    <row r="249" spans="41:80"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</row>
    <row r="250" spans="41:80"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</row>
    <row r="251" spans="41:80"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</row>
    <row r="252" spans="41:80"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</row>
    <row r="253" spans="41:80"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</row>
    <row r="254" spans="41:80"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</row>
    <row r="255" spans="41:80"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</row>
    <row r="256" spans="41:80"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</row>
    <row r="257" spans="41:80"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</row>
    <row r="258" spans="41:80"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</row>
    <row r="259" spans="41:80"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</row>
    <row r="260" spans="41:80"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</row>
    <row r="261" spans="41:80"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</row>
    <row r="262" spans="41:80"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</row>
    <row r="263" spans="41:80"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</row>
    <row r="264" spans="41:80"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</row>
    <row r="265" spans="41:80"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</row>
    <row r="266" spans="41:80"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</row>
    <row r="267" spans="41:80"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</row>
    <row r="268" spans="41:80"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</row>
  </sheetData>
  <mergeCells count="67">
    <mergeCell ref="BO5:BO7"/>
    <mergeCell ref="BP5:BP7"/>
    <mergeCell ref="BU5:BU7"/>
    <mergeCell ref="BQ5:BQ7"/>
    <mergeCell ref="BR5:BR7"/>
    <mergeCell ref="BS5:BS7"/>
    <mergeCell ref="BT5:BT7"/>
    <mergeCell ref="BH6:BH7"/>
    <mergeCell ref="BI6:BI7"/>
    <mergeCell ref="BD6:BD7"/>
    <mergeCell ref="BM5:BM7"/>
    <mergeCell ref="BN5:BN7"/>
    <mergeCell ref="BA5:BA7"/>
    <mergeCell ref="BB6:BB7"/>
    <mergeCell ref="BC6:BC7"/>
    <mergeCell ref="BE6:BE7"/>
    <mergeCell ref="BF6:BF7"/>
    <mergeCell ref="AU5:AU7"/>
    <mergeCell ref="AW5:AZ5"/>
    <mergeCell ref="AV6:AV7"/>
    <mergeCell ref="AW6:AW7"/>
    <mergeCell ref="AX6:AX7"/>
    <mergeCell ref="AY6:AY7"/>
    <mergeCell ref="AZ6:AZ7"/>
    <mergeCell ref="U5:U7"/>
    <mergeCell ref="AA5:AA7"/>
    <mergeCell ref="AB5:AB7"/>
    <mergeCell ref="AC5:AC7"/>
    <mergeCell ref="AT5:AT7"/>
    <mergeCell ref="AE5:AF5"/>
    <mergeCell ref="AE6:AE7"/>
    <mergeCell ref="AF6:AF7"/>
    <mergeCell ref="AG5:AG7"/>
    <mergeCell ref="AH6:AH7"/>
    <mergeCell ref="AI5:AI7"/>
    <mergeCell ref="AO5:AO7"/>
    <mergeCell ref="AP5:AP7"/>
    <mergeCell ref="AQ6:AQ7"/>
    <mergeCell ref="AR5:AR7"/>
    <mergeCell ref="AS5:AS7"/>
    <mergeCell ref="N6:N7"/>
    <mergeCell ref="O5:O7"/>
    <mergeCell ref="R6:R7"/>
    <mergeCell ref="S5:S7"/>
    <mergeCell ref="T6:T7"/>
    <mergeCell ref="A5:A7"/>
    <mergeCell ref="B5:B7"/>
    <mergeCell ref="C6:C7"/>
    <mergeCell ref="E6:E7"/>
    <mergeCell ref="C5:G5"/>
    <mergeCell ref="F6:G6"/>
    <mergeCell ref="BJ6:BJ7"/>
    <mergeCell ref="BB5:BJ5"/>
    <mergeCell ref="BG6:BG7"/>
    <mergeCell ref="H5:H7"/>
    <mergeCell ref="V5:V7"/>
    <mergeCell ref="W5:Z5"/>
    <mergeCell ref="W6:W7"/>
    <mergeCell ref="Y6:Y7"/>
    <mergeCell ref="P5:P7"/>
    <mergeCell ref="Q5:Q7"/>
    <mergeCell ref="I5:N5"/>
    <mergeCell ref="I6:I7"/>
    <mergeCell ref="J6:J7"/>
    <mergeCell ref="AD5:AD7"/>
    <mergeCell ref="K6:K7"/>
    <mergeCell ref="M6:M7"/>
  </mergeCells>
  <phoneticPr fontId="3" type="noConversion"/>
  <pageMargins left="0.24" right="0.16" top="0.73" bottom="0.55000000000000004" header="0.5" footer="0.5"/>
  <pageSetup paperSize="9" orientation="landscape" verticalDpi="0" r:id="rId1"/>
  <headerFooter alignWithMargins="0">
    <oddFooter>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1 uchw. XXI.141.2012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gmina</dc:creator>
  <cp:lastModifiedBy>Waligora</cp:lastModifiedBy>
  <cp:lastPrinted>2012-09-26T07:21:43Z</cp:lastPrinted>
  <dcterms:created xsi:type="dcterms:W3CDTF">2012-03-16T07:23:18Z</dcterms:created>
  <dcterms:modified xsi:type="dcterms:W3CDTF">2012-09-26T07:49:31Z</dcterms:modified>
</cp:coreProperties>
</file>